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dsbcampus-my.sharepoint.com/personal/ja204466_ddsb_ca/Documents/Ventilation (Air Quality)/"/>
    </mc:Choice>
  </mc:AlternateContent>
  <xr:revisionPtr revIDLastSave="680" documentId="8_{BAEB932E-B46C-4DFE-86C0-CFA74B917435}" xr6:coauthVersionLast="47" xr6:coauthVersionMax="47" xr10:uidLastSave="{5863744D-9BE8-4090-80B1-34CB7DEA050D}"/>
  <workbookProtection workbookAlgorithmName="SHA-512" workbookHashValue="0L43MGgtEtJECVKh0vvy9gWEDYcwOEOUJ4HB5yAqBE84GOE+arvkpv8XsOwJUgwTVe9DQ3H/D0jFSPVPARDImg==" workbookSaltValue="47dyu9zYI1pFoOO1bdJWHA==" workbookSpinCount="100000" lockStructure="1"/>
  <bookViews>
    <workbookView xWindow="28680" yWindow="1725" windowWidth="29040" windowHeight="15720" tabRatio="898" activeTab="2"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Vent Project Details" sheetId="11" state="hidden" r:id="rId6"/>
    <sheet name="HEPA Count by ID" sheetId="10" state="hidden" r:id="rId7"/>
    <sheet name="Portable Count by ID" sheetId="12" state="hidden" r:id="rId8"/>
    <sheet name="Board Ventilation Strate-PY" sheetId="9" state="hidden" r:id="rId9"/>
    <sheet name="Funding Tables" sheetId="8" state="hidden" r:id="rId10"/>
  </sheets>
  <definedNames>
    <definedName name="_xlnm._FilterDatabase" localSheetId="4" hidden="1">'5. School Level Worksheet'!#REF!</definedName>
    <definedName name="_xlnm._FilterDatabase" localSheetId="8" hidden="1">'Board Ventilation Strate-PY'!$B$1:$C$287</definedName>
    <definedName name="_xlnm.Print_Area" localSheetId="2">'3. School Dashboard'!$A$1:$L$17</definedName>
    <definedName name="School_Name">Table1[Name of School Facility]</definedName>
    <definedName name="Ventilation">HVAC_Type[HVAC System 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2" l="1"/>
  <c r="C18" i="2"/>
  <c r="I115" i="7"/>
  <c r="I6" i="7"/>
  <c r="B4" i="10"/>
  <c r="I113" i="7" l="1"/>
  <c r="I114" i="7"/>
  <c r="I150" i="7" l="1"/>
  <c r="B142" i="7"/>
  <c r="B2" i="10"/>
  <c r="B3"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I126" i="7" l="1"/>
  <c r="I20" i="7"/>
  <c r="I34" i="7"/>
  <c r="I50" i="7"/>
  <c r="I64" i="7"/>
  <c r="I79" i="7"/>
  <c r="I94" i="7"/>
  <c r="I108" i="7"/>
  <c r="I124" i="7"/>
  <c r="I139" i="7"/>
  <c r="I21" i="7"/>
  <c r="I35" i="7"/>
  <c r="I51" i="7"/>
  <c r="I65" i="7"/>
  <c r="I80" i="7"/>
  <c r="I95" i="7"/>
  <c r="I109" i="7"/>
  <c r="I125" i="7"/>
  <c r="I140" i="7"/>
  <c r="I41" i="7"/>
  <c r="I71" i="7"/>
  <c r="I101" i="7"/>
  <c r="I13" i="7"/>
  <c r="I58" i="7"/>
  <c r="I72" i="7"/>
  <c r="I117" i="7"/>
  <c r="I15" i="7"/>
  <c r="I45" i="7"/>
  <c r="I103" i="7"/>
  <c r="I16" i="7"/>
  <c r="I46" i="7"/>
  <c r="I75" i="7"/>
  <c r="I104" i="7"/>
  <c r="I135" i="7"/>
  <c r="I17" i="7"/>
  <c r="I61" i="7"/>
  <c r="I105" i="7"/>
  <c r="I120" i="7"/>
  <c r="I18" i="7"/>
  <c r="I62" i="7"/>
  <c r="I106" i="7"/>
  <c r="I137" i="7"/>
  <c r="I49" i="7"/>
  <c r="I78" i="7"/>
  <c r="I107" i="7"/>
  <c r="I7" i="7"/>
  <c r="I22" i="7"/>
  <c r="I36" i="7"/>
  <c r="I52" i="7"/>
  <c r="I66" i="7"/>
  <c r="I82" i="7"/>
  <c r="I96" i="7"/>
  <c r="I110" i="7"/>
  <c r="I127" i="7"/>
  <c r="I141" i="7"/>
  <c r="I38" i="7"/>
  <c r="I68" i="7"/>
  <c r="I98" i="7"/>
  <c r="I129" i="7"/>
  <c r="I39" i="7"/>
  <c r="I55" i="7"/>
  <c r="I85" i="7"/>
  <c r="I26" i="7"/>
  <c r="I56" i="7"/>
  <c r="I86" i="7"/>
  <c r="I12" i="7"/>
  <c r="I57" i="7"/>
  <c r="I116" i="7"/>
  <c r="I28" i="7"/>
  <c r="I88" i="7"/>
  <c r="I133" i="7"/>
  <c r="I59" i="7"/>
  <c r="I118" i="7"/>
  <c r="I30" i="7"/>
  <c r="I90" i="7"/>
  <c r="I31" i="7"/>
  <c r="I91" i="7"/>
  <c r="I32" i="7"/>
  <c r="I92" i="7"/>
  <c r="I33" i="7"/>
  <c r="I93" i="7"/>
  <c r="I8" i="7"/>
  <c r="I23" i="7"/>
  <c r="I37" i="7"/>
  <c r="I53" i="7"/>
  <c r="I67" i="7"/>
  <c r="I83" i="7"/>
  <c r="I97" i="7"/>
  <c r="I111" i="7"/>
  <c r="I128" i="7"/>
  <c r="I24" i="7"/>
  <c r="I54" i="7"/>
  <c r="I84" i="7"/>
  <c r="I112" i="7"/>
  <c r="I25" i="7"/>
  <c r="I69" i="7"/>
  <c r="I99" i="7"/>
  <c r="I130" i="7"/>
  <c r="I40" i="7"/>
  <c r="I70" i="7"/>
  <c r="I100" i="7"/>
  <c r="I131" i="7"/>
  <c r="I27" i="7"/>
  <c r="I87" i="7"/>
  <c r="I132" i="7"/>
  <c r="I42" i="7"/>
  <c r="I102" i="7"/>
  <c r="I29" i="7"/>
  <c r="I89" i="7"/>
  <c r="I134" i="7"/>
  <c r="I60" i="7"/>
  <c r="I119" i="7"/>
  <c r="I47" i="7"/>
  <c r="I76" i="7"/>
  <c r="I136" i="7"/>
  <c r="I77" i="7"/>
  <c r="I122" i="7"/>
  <c r="I63" i="7"/>
  <c r="I138" i="7"/>
  <c r="I9" i="7"/>
  <c r="I74" i="7"/>
  <c r="I48" i="7"/>
  <c r="I19" i="7"/>
  <c r="I123" i="7"/>
  <c r="I10" i="7"/>
  <c r="I11" i="7"/>
  <c r="I142" i="7" l="1"/>
  <c r="I152" i="7" s="1"/>
  <c r="I14" i="4"/>
  <c r="I13" i="4"/>
  <c r="I12" i="4"/>
  <c r="I11" i="4"/>
  <c r="F11" i="4" s="1"/>
  <c r="I10" i="4"/>
  <c r="I154" i="7" l="1"/>
  <c r="C28" i="2"/>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6" i="9"/>
  <c r="A7" i="9"/>
  <c r="A8" i="9" s="1"/>
  <c r="A9" i="9" s="1"/>
  <c r="A10" i="9"/>
  <c r="A11" i="9" s="1"/>
  <c r="A12" i="9" s="1"/>
  <c r="A13" i="9" s="1"/>
  <c r="A14" i="9"/>
  <c r="A15" i="9"/>
  <c r="A16" i="9" s="1"/>
  <c r="A17" i="9" s="1"/>
  <c r="A18" i="9"/>
  <c r="A19" i="9" s="1"/>
  <c r="A20" i="9" s="1"/>
  <c r="A21" i="9" s="1"/>
  <c r="A22" i="9"/>
  <c r="A23" i="9"/>
  <c r="A24" i="9" s="1"/>
  <c r="A25" i="9" s="1"/>
  <c r="A26" i="9"/>
  <c r="A27" i="9" s="1"/>
  <c r="A28" i="9" s="1"/>
  <c r="A29" i="9" s="1"/>
  <c r="A30" i="9"/>
  <c r="A31" i="9"/>
  <c r="A32" i="9" s="1"/>
  <c r="A33" i="9" s="1"/>
  <c r="A34" i="9"/>
  <c r="A35" i="9" s="1"/>
  <c r="A36" i="9" s="1"/>
  <c r="A37" i="9" s="1"/>
  <c r="A38" i="9"/>
  <c r="A39" i="9" s="1"/>
  <c r="A40" i="9" s="1"/>
  <c r="A41" i="9" s="1"/>
  <c r="A42" i="9"/>
  <c r="A43" i="9" s="1"/>
  <c r="A44" i="9" s="1"/>
  <c r="A45" i="9" s="1"/>
  <c r="A46" i="9"/>
  <c r="A47" i="9" s="1"/>
  <c r="A48" i="9" s="1"/>
  <c r="A49" i="9" s="1"/>
  <c r="A50" i="9"/>
  <c r="A51" i="9" s="1"/>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s="1"/>
  <c r="A128" i="9" s="1"/>
  <c r="A129" i="9" s="1"/>
  <c r="A130" i="9"/>
  <c r="A131" i="9" s="1"/>
  <c r="A132" i="9" s="1"/>
  <c r="A133" i="9" s="1"/>
  <c r="A134" i="9"/>
  <c r="A135" i="9" s="1"/>
  <c r="A136" i="9" s="1"/>
  <c r="A137" i="9" s="1"/>
  <c r="A138" i="9"/>
  <c r="A139" i="9" s="1"/>
  <c r="A140" i="9" s="1"/>
  <c r="A141" i="9" s="1"/>
  <c r="A142" i="9"/>
  <c r="A143" i="9" s="1"/>
  <c r="A144" i="9" s="1"/>
  <c r="A145" i="9" s="1"/>
  <c r="A146" i="9"/>
  <c r="A147" i="9" s="1"/>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A4" i="9" s="1"/>
  <c r="A5" i="9" s="1"/>
  <c r="K79" i="8" l="1"/>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l="1"/>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<sst xmlns="http://schemas.openxmlformats.org/spreadsheetml/2006/main" count="2678" uniqueCount="1087">
  <si>
    <t>Ventilation</t>
  </si>
  <si>
    <t>School Name</t>
  </si>
  <si>
    <t>Name of School Facility</t>
  </si>
  <si>
    <t>Building ID</t>
  </si>
  <si>
    <t>Type of School Facility Ventilation</t>
  </si>
  <si>
    <t>Yes</t>
  </si>
  <si>
    <t>Higher grade filters installed</t>
  </si>
  <si>
    <t>Standalone HEPA filter units in place</t>
  </si>
  <si>
    <t xml:space="preserve"> Select Board Name</t>
  </si>
  <si>
    <t>Index</t>
  </si>
  <si>
    <t>DSBNo</t>
  </si>
  <si>
    <t>DSB Name</t>
  </si>
  <si>
    <t>HVAC</t>
  </si>
  <si>
    <t>Windows</t>
  </si>
  <si>
    <t>Total $</t>
  </si>
  <si>
    <t>Board DropDownList</t>
  </si>
  <si>
    <t>Summer 2021</t>
  </si>
  <si>
    <t>21-22 SY</t>
  </si>
  <si>
    <t>5A</t>
  </si>
  <si>
    <t>5B</t>
  </si>
  <si>
    <t>6A</t>
  </si>
  <si>
    <t>6B</t>
  </si>
  <si>
    <t>30A</t>
  </si>
  <si>
    <t>30B</t>
  </si>
  <si>
    <t>33A</t>
  </si>
  <si>
    <t>33B</t>
  </si>
  <si>
    <t>34A</t>
  </si>
  <si>
    <t>34B</t>
  </si>
  <si>
    <t>60A</t>
  </si>
  <si>
    <t>60B</t>
  </si>
  <si>
    <t>Ventilation Funding</t>
  </si>
  <si>
    <t>Windows Funding</t>
  </si>
  <si>
    <t>SRA</t>
  </si>
  <si>
    <t>Project Count</t>
  </si>
  <si>
    <t>HEPA Units</t>
  </si>
  <si>
    <t>Facilities with No Mechanical Ventilation</t>
  </si>
  <si>
    <t>Identify your board strategy (in four bullets)</t>
  </si>
  <si>
    <t>Question</t>
  </si>
  <si>
    <t>Input Response:</t>
  </si>
  <si>
    <t>Investments and Projects</t>
  </si>
  <si>
    <t>TAB 1: Board Ventilation Strategy</t>
  </si>
  <si>
    <t>TAB 2: Board Level Investments</t>
  </si>
  <si>
    <t>Enter School Details</t>
  </si>
  <si>
    <t>Identify Ventilation Measures</t>
  </si>
  <si>
    <t>Yes/No/NA</t>
  </si>
  <si>
    <t>NA</t>
  </si>
  <si>
    <t>2020-21</t>
  </si>
  <si>
    <t>2021-22</t>
  </si>
  <si>
    <t>HEPA Funding</t>
  </si>
  <si>
    <t>$50M-Ventilation</t>
  </si>
  <si>
    <t>$29.4M for filters and utilities</t>
  </si>
  <si>
    <t>Funding Sources (Please Complete Expenditure Details)</t>
  </si>
  <si>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</si>
  <si>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</si>
  <si>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</si>
  <si>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</si>
  <si>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Aug 2020 $50M</t>
  </si>
  <si>
    <t>Feb 2021 $50M</t>
  </si>
  <si>
    <t>Funding for HEPA units</t>
  </si>
  <si>
    <t>HEPA units</t>
  </si>
  <si>
    <t>$29.4M for Filters</t>
  </si>
  <si>
    <t>Hepa Funding (Approx. $ value for HEPA units provided)</t>
  </si>
  <si>
    <t>X1000</t>
  </si>
  <si>
    <t>HVAC System Type</t>
  </si>
  <si>
    <t>Partial Mechanical Ventilation</t>
  </si>
  <si>
    <t xml:space="preserve">HEPA units deployed in portables, as needed </t>
  </si>
  <si>
    <t xml:space="preserve">Ventilation assessed </t>
  </si>
  <si>
    <t>Mechanical Ventilation</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</si>
  <si>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</si>
  <si>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</si>
  <si>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ID</t>
  </si>
  <si>
    <t>6254-1</t>
  </si>
  <si>
    <t>Ventilation System</t>
  </si>
  <si>
    <t>Increased frequency of filter changes</t>
  </si>
  <si>
    <t>Increased fresh air intake (windows and/or mechanical ventilation systems)</t>
  </si>
  <si>
    <t xml:space="preserve">School Ventilation and Filtration Measures* </t>
  </si>
  <si>
    <t>*Some measures may not be feasible within the context of a school facility/site and related building systems.</t>
  </si>
  <si>
    <t>**High-Efficiency Particulate Air (HEPA)</t>
  </si>
  <si>
    <t xml:space="preserve">Standalone HEPA** filter units deployed in portables, as needed </t>
  </si>
  <si>
    <t>Mechanical Ventilation, 
Partial Mechanical Ventilation,
Non-Mechanical Ventilation (Natural Ventilation / Exhaust Only)</t>
  </si>
  <si>
    <t>Non-Mechanical Ventilation (Natural Ventilation / Exhaust Only)</t>
  </si>
  <si>
    <t>Numbers #</t>
  </si>
  <si>
    <t>ICIP-CVRIS (Spent)</t>
  </si>
  <si>
    <t>SCI 
(Spent on Ventilation)</t>
  </si>
  <si>
    <t>SRA 
(Spent on Ventilation)</t>
  </si>
  <si>
    <t>Other Board Funding (Spent on Ventilation)</t>
  </si>
  <si>
    <t xml:space="preserve">Standalone HEPA Filter Units Deployed          </t>
  </si>
  <si>
    <t>These are drop down options →</t>
  </si>
  <si>
    <t>&lt;- Enter here</t>
  </si>
  <si>
    <t>&lt;- Calculated</t>
  </si>
  <si>
    <t>&lt;- Select</t>
  </si>
  <si>
    <t>Calculated fields (3.1, 3.2, 3.5 and 3.8)</t>
  </si>
  <si>
    <t>Legend</t>
  </si>
  <si>
    <t>Data entry field</t>
  </si>
  <si>
    <t>Calculated field</t>
  </si>
  <si>
    <t>2022-23</t>
  </si>
  <si>
    <t>SRTCF Funding</t>
  </si>
  <si>
    <t>ICIP-Ventilation Funding</t>
  </si>
  <si>
    <t>10322-1</t>
  </si>
  <si>
    <t>Adelaide Mclaughlin P.S.</t>
  </si>
  <si>
    <t>5314-1</t>
  </si>
  <si>
    <t>Ajax H.S.</t>
  </si>
  <si>
    <t>8111-1</t>
  </si>
  <si>
    <t>Alexander Graham Bell P.S.</t>
  </si>
  <si>
    <t>10250-1</t>
  </si>
  <si>
    <t>Altona Forest P.S.</t>
  </si>
  <si>
    <t>10251-1</t>
  </si>
  <si>
    <t>Anderson C &amp; VI</t>
  </si>
  <si>
    <t>5478-1</t>
  </si>
  <si>
    <t>Applecroft P.S.</t>
  </si>
  <si>
    <t>5349-1</t>
  </si>
  <si>
    <t>Bayview Heights P.S.</t>
  </si>
  <si>
    <t>5392-1</t>
  </si>
  <si>
    <t>Beau Valley P.S.</t>
  </si>
  <si>
    <t>5398-1</t>
  </si>
  <si>
    <t>Bellwood P.S.</t>
  </si>
  <si>
    <t>5410-1</t>
  </si>
  <si>
    <t>Blair Ridge P.S.</t>
  </si>
  <si>
    <t>12175-1</t>
  </si>
  <si>
    <t>Bobby Orr P.S.</t>
  </si>
  <si>
    <t>11117-1</t>
  </si>
  <si>
    <t>Bolton C. Falby P.S.</t>
  </si>
  <si>
    <t>8111-2</t>
  </si>
  <si>
    <t>Brock H.S.</t>
  </si>
  <si>
    <t>8141-1</t>
  </si>
  <si>
    <t>Brooklin H.S.</t>
  </si>
  <si>
    <t>19299-1</t>
  </si>
  <si>
    <t>Brooklin Village P.S.</t>
  </si>
  <si>
    <t>11190-1</t>
  </si>
  <si>
    <t>C.E. Broughton P.S.</t>
  </si>
  <si>
    <t>5478-2</t>
  </si>
  <si>
    <t>Cadarackque P.S.</t>
  </si>
  <si>
    <t>5481-1</t>
  </si>
  <si>
    <t>Captain Michael Vandenbos P.S.</t>
  </si>
  <si>
    <t>10399-1</t>
  </si>
  <si>
    <t>Carruthers Creek P.S.</t>
  </si>
  <si>
    <t>11107-1</t>
  </si>
  <si>
    <t>Cartwright Central P.S.</t>
  </si>
  <si>
    <t>5550-1</t>
  </si>
  <si>
    <t>Chris Hadfield P.S.</t>
  </si>
  <si>
    <t>19027-1</t>
  </si>
  <si>
    <t>Clara Hughes P.S.</t>
  </si>
  <si>
    <t>5719-2</t>
  </si>
  <si>
    <t>Claremont P.S.</t>
  </si>
  <si>
    <t>6456-1</t>
  </si>
  <si>
    <t>College Hill P.S.</t>
  </si>
  <si>
    <t>5613-1</t>
  </si>
  <si>
    <t>Colonel J.E. Farewell P.S.</t>
  </si>
  <si>
    <t>5610-1</t>
  </si>
  <si>
    <t>Coronation P.S.</t>
  </si>
  <si>
    <t>5635-1</t>
  </si>
  <si>
    <t>da Vinci P.S.</t>
  </si>
  <si>
    <t>18071-1</t>
  </si>
  <si>
    <t>David Bouchard P.S.</t>
  </si>
  <si>
    <t>5226-2</t>
  </si>
  <si>
    <t>Donald A. Wilson S.S.</t>
  </si>
  <si>
    <t>11113-1</t>
  </si>
  <si>
    <t>Dr. C.F. Cannon P.S.</t>
  </si>
  <si>
    <t>6133-1</t>
  </si>
  <si>
    <t>Dr. Robert Thornton P.S.</t>
  </si>
  <si>
    <t>5706-1</t>
  </si>
  <si>
    <t>Dr. Roberta Bondar P.S.</t>
  </si>
  <si>
    <t>5707-1</t>
  </si>
  <si>
    <t>Dr. S.J. Phillips P.S.</t>
  </si>
  <si>
    <t>5708-1</t>
  </si>
  <si>
    <t>Duffin's Bay P.S.</t>
  </si>
  <si>
    <t>5320-1</t>
  </si>
  <si>
    <t>Dunbarton H.S.</t>
  </si>
  <si>
    <t>6938-1</t>
  </si>
  <si>
    <t>Durham Alternative S.S. (DASS - Oshawa)</t>
  </si>
  <si>
    <t>8577-1</t>
  </si>
  <si>
    <t>Eagle Ridge P.S.</t>
  </si>
  <si>
    <t>11118-1</t>
  </si>
  <si>
    <t>Earl A. Fairman P.S.</t>
  </si>
  <si>
    <t>5732-1</t>
  </si>
  <si>
    <t>Eastdale C &amp; VI</t>
  </si>
  <si>
    <t>5186-2</t>
  </si>
  <si>
    <t>Elizabeth B. Phin P.S.</t>
  </si>
  <si>
    <t>6624-1</t>
  </si>
  <si>
    <t>Elsie MacGill P.S.</t>
  </si>
  <si>
    <t>19579-1</t>
  </si>
  <si>
    <t>Fairport Beach P.S.</t>
  </si>
  <si>
    <t>5810-1</t>
  </si>
  <si>
    <t>Fallingbrook P.S.</t>
  </si>
  <si>
    <t>10256-1</t>
  </si>
  <si>
    <t>Forest View P.S.</t>
  </si>
  <si>
    <t>5916-1</t>
  </si>
  <si>
    <t>Frenchmans Bay P.S.</t>
  </si>
  <si>
    <t>5859-1</t>
  </si>
  <si>
    <t>G.L. Roberts C &amp; VI</t>
  </si>
  <si>
    <t>5574-2</t>
  </si>
  <si>
    <t>Gandatsetiagon P.S.</t>
  </si>
  <si>
    <t>5866-1</t>
  </si>
  <si>
    <t>Glen Dhu P.S.</t>
  </si>
  <si>
    <t>5877-1</t>
  </si>
  <si>
    <t>Glen Street P.S.</t>
  </si>
  <si>
    <t>5889-1</t>
  </si>
  <si>
    <t>Glengrove P.S.</t>
  </si>
  <si>
    <t>5894-1</t>
  </si>
  <si>
    <t>Goodwood P.S.</t>
  </si>
  <si>
    <t>6805-1</t>
  </si>
  <si>
    <t>Gordon B. Attersley P.S.</t>
  </si>
  <si>
    <t>10257-1</t>
  </si>
  <si>
    <t>Greenbank P.S.</t>
  </si>
  <si>
    <t>6565-1</t>
  </si>
  <si>
    <t>Harmony Heights P.S.</t>
  </si>
  <si>
    <t>5964-1</t>
  </si>
  <si>
    <t>Henry Street H.S.</t>
  </si>
  <si>
    <t>8245-1</t>
  </si>
  <si>
    <t>Highbush P.S.</t>
  </si>
  <si>
    <t>5934-1</t>
  </si>
  <si>
    <t>Hillsdale P.S.</t>
  </si>
  <si>
    <t>6007-1</t>
  </si>
  <si>
    <t>J. Clarke Richardson C.I.</t>
  </si>
  <si>
    <t>Jack Miner P.S.</t>
  </si>
  <si>
    <t>10397-1</t>
  </si>
  <si>
    <t>Jeanne Sauvé P.S.</t>
  </si>
  <si>
    <t>19481-1</t>
  </si>
  <si>
    <t>John Dryden P.S.</t>
  </si>
  <si>
    <t>6068-1</t>
  </si>
  <si>
    <t>Joseph Gould P.S.</t>
  </si>
  <si>
    <t>6082-1</t>
  </si>
  <si>
    <t>Julie Payette P.S.</t>
  </si>
  <si>
    <t>12261-1</t>
  </si>
  <si>
    <t>Kedron P.S.</t>
  </si>
  <si>
    <t>5638-1</t>
  </si>
  <si>
    <t>Lakeside P.S.</t>
  </si>
  <si>
    <t>6139-1</t>
  </si>
  <si>
    <t>Lakewoods P.S.</t>
  </si>
  <si>
    <t>5574-1</t>
  </si>
  <si>
    <t>Lester B. Pearson P.S.</t>
  </si>
  <si>
    <t>6161-1</t>
  </si>
  <si>
    <t>Lincoln Alexander P.S.</t>
  </si>
  <si>
    <t>6168-1</t>
  </si>
  <si>
    <t>Lincoln Avenue P.S.</t>
  </si>
  <si>
    <t>6167-1</t>
  </si>
  <si>
    <t>6185-1</t>
  </si>
  <si>
    <t>Maple Ridge P.S.</t>
  </si>
  <si>
    <t>6208-1</t>
  </si>
  <si>
    <t>Mary Street Community School</t>
  </si>
  <si>
    <t>Maxwell Heights S.S.</t>
  </si>
  <si>
    <t>12126-1</t>
  </si>
  <si>
    <t>McCaskill's Mills P.S.</t>
  </si>
  <si>
    <t>12047-1</t>
  </si>
  <si>
    <t>Meadowcrest P.S.</t>
  </si>
  <si>
    <t>6271-1</t>
  </si>
  <si>
    <t>Michaëlle Jean P.S.</t>
  </si>
  <si>
    <t>19300-1</t>
  </si>
  <si>
    <t>Norman G. Powers P.S.</t>
  </si>
  <si>
    <t>11192-1</t>
  </si>
  <si>
    <t>Northern Dancer P.S.</t>
  </si>
  <si>
    <t>19578-1</t>
  </si>
  <si>
    <t>Nottingham P.S.</t>
  </si>
  <si>
    <t>11191-1</t>
  </si>
  <si>
    <t>O'Neill C &amp; VI</t>
  </si>
  <si>
    <t>8325-1</t>
  </si>
  <si>
    <t>Ormiston P.S.</t>
  </si>
  <si>
    <t>6408-1</t>
  </si>
  <si>
    <t>Pickering H.S.</t>
  </si>
  <si>
    <t>8338-1</t>
  </si>
  <si>
    <t>Pierre Elliot Trudeau P.S.</t>
  </si>
  <si>
    <t>10477-1</t>
  </si>
  <si>
    <t>Pine Ridge S.S.</t>
  </si>
  <si>
    <t>8339-1</t>
  </si>
  <si>
    <t>Port Perry H.S.</t>
  </si>
  <si>
    <t>8344-1</t>
  </si>
  <si>
    <t>Prince Albert P.S.</t>
  </si>
  <si>
    <t>6564-1</t>
  </si>
  <si>
    <t>Pringle Creek P.S.</t>
  </si>
  <si>
    <t>6520-1</t>
  </si>
  <si>
    <t>Quaker Village P.S.</t>
  </si>
  <si>
    <t>10258-1</t>
  </si>
  <si>
    <t>Queen Elizabeth P.S.</t>
  </si>
  <si>
    <t>6537-1</t>
  </si>
  <si>
    <t>R.H. Cornish P.S.</t>
  </si>
  <si>
    <t>6482-1</t>
  </si>
  <si>
    <t>R.S. McLaughlin C &amp; VI</t>
  </si>
  <si>
    <t>5314-2</t>
  </si>
  <si>
    <t>Robert Munsch P.S.</t>
  </si>
  <si>
    <t>12177-1</t>
  </si>
  <si>
    <t>Roland Michener P.S.</t>
  </si>
  <si>
    <t>6605-1</t>
  </si>
  <si>
    <t>Romeo Dallaire P.S.</t>
  </si>
  <si>
    <t>12174-1</t>
  </si>
  <si>
    <t>Rosebank Road P.S.</t>
  </si>
  <si>
    <t>6613-1</t>
  </si>
  <si>
    <t>Rosemary Brown P.S.</t>
  </si>
  <si>
    <t>19775-1</t>
  </si>
  <si>
    <t>S.A. Cawker P.S.</t>
  </si>
  <si>
    <t>6669-1</t>
  </si>
  <si>
    <t>Scott Central P.S.</t>
  </si>
  <si>
    <t>6651-1</t>
  </si>
  <si>
    <t xml:space="preserve">Seneca Trail P.S. </t>
  </si>
  <si>
    <t>19028-1</t>
  </si>
  <si>
    <t>Sherwood P.S.</t>
  </si>
  <si>
    <t>11012-1</t>
  </si>
  <si>
    <t>Sinclair S.S.</t>
  </si>
  <si>
    <t>8367-1</t>
  </si>
  <si>
    <t>6681-1</t>
  </si>
  <si>
    <t>Sir Samuel Steele P.S.</t>
  </si>
  <si>
    <t>10398-1</t>
  </si>
  <si>
    <t>Sir William Stephenson P.S.</t>
  </si>
  <si>
    <t>11189-1</t>
  </si>
  <si>
    <t>Southwood Park P.S.</t>
  </si>
  <si>
    <t>6711-1</t>
  </si>
  <si>
    <t>Stephen G. Saywell P.S.</t>
  </si>
  <si>
    <t>6732-1</t>
  </si>
  <si>
    <t>Sunderland P.S.</t>
  </si>
  <si>
    <t>6747-1</t>
  </si>
  <si>
    <t>Sunset Heights P.S.</t>
  </si>
  <si>
    <t>6752-1</t>
  </si>
  <si>
    <t>Terry Fox P.S.</t>
  </si>
  <si>
    <t>10478-1</t>
  </si>
  <si>
    <t>Uxbridge P.S.</t>
  </si>
  <si>
    <t>6804-1</t>
  </si>
  <si>
    <t>Uxbridge S.S.</t>
  </si>
  <si>
    <t>8408-1</t>
  </si>
  <si>
    <t>Valley Farm P.S.</t>
  </si>
  <si>
    <t>6811-1</t>
  </si>
  <si>
    <t>Valley View P.S.</t>
  </si>
  <si>
    <t>6808-1</t>
  </si>
  <si>
    <t>Vaughan Willard P.S.</t>
  </si>
  <si>
    <t>6814-1</t>
  </si>
  <si>
    <t>Village Union P.S.</t>
  </si>
  <si>
    <t>8330-1</t>
  </si>
  <si>
    <t>Vimy Ridge P.S.</t>
  </si>
  <si>
    <t>12176-1</t>
  </si>
  <si>
    <t>Vincent Massey P.S.</t>
  </si>
  <si>
    <t>5186-1</t>
  </si>
  <si>
    <t>Viola Desmond P.S.</t>
  </si>
  <si>
    <t>19577-1</t>
  </si>
  <si>
    <t>Walter E. Harris P.S.</t>
  </si>
  <si>
    <t>5546-1</t>
  </si>
  <si>
    <t>Waverly P.S.</t>
  </si>
  <si>
    <t>6869-1</t>
  </si>
  <si>
    <t>West Lynde P.S.</t>
  </si>
  <si>
    <t>6197-1</t>
  </si>
  <si>
    <t>Westcreek P.S.</t>
  </si>
  <si>
    <t>10259-1</t>
  </si>
  <si>
    <t>Westney Heights P.S.</t>
  </si>
  <si>
    <t>6881-1</t>
  </si>
  <si>
    <t>Whitby Shores P.S.</t>
  </si>
  <si>
    <t>12238-1</t>
  </si>
  <si>
    <t>William Dunbar P.S.</t>
  </si>
  <si>
    <t>6915-1</t>
  </si>
  <si>
    <t>Williamsburg P.S.</t>
  </si>
  <si>
    <t>12020-1</t>
  </si>
  <si>
    <t>Willows Walk P.S.</t>
  </si>
  <si>
    <t>19776-1</t>
  </si>
  <si>
    <t>Winchester P.S.</t>
  </si>
  <si>
    <t>10260-1</t>
  </si>
  <si>
    <t>Woodcrest P.S.</t>
  </si>
  <si>
    <t>6934-1</t>
  </si>
  <si>
    <t>5734-1</t>
  </si>
  <si>
    <t>District School Board Ontario North East</t>
  </si>
  <si>
    <t>Algoma District School Board</t>
  </si>
  <si>
    <t>Rainbow District School Board</t>
  </si>
  <si>
    <t>Near North District School Board</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</si>
  <si>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</si>
  <si>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</si>
  <si>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</si>
  <si>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</si>
  <si>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</si>
  <si>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</si>
  <si>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</si>
  <si>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</si>
  <si>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</si>
  <si>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</si>
  <si>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</si>
  <si>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</si>
  <si>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</si>
  <si>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</si>
  <si>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</si>
  <si>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</si>
  <si>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</si>
  <si>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</si>
  <si>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</si>
  <si>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</si>
  <si>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</si>
  <si>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</si>
  <si>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</si>
  <si>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</si>
  <si>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</si>
  <si>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</si>
  <si>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Northeastern Catholic District School Board</t>
  </si>
  <si>
    <t>N/A</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</si>
  <si>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</si>
  <si>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</si>
  <si>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</si>
  <si>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</si>
  <si>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</si>
  <si>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</si>
  <si>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</si>
  <si>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</si>
  <si>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</si>
  <si>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</si>
  <si>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</si>
  <si>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</si>
  <si>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</si>
  <si>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York Catholic District School Board</t>
  </si>
  <si>
    <t>Simcoe Muskoka Catholic District School Board</t>
  </si>
  <si>
    <t>Durham Catholic District School Board</t>
  </si>
  <si>
    <t>Halton Catholic District School Board</t>
  </si>
  <si>
    <t>Wellington Catholic District School Board</t>
  </si>
  <si>
    <t>Waterloo Catholic District School Board</t>
  </si>
  <si>
    <t>Niagara Catholic District School Board</t>
  </si>
  <si>
    <t>Brant Haldimand Norfolk Catholic District School Board</t>
  </si>
  <si>
    <t>Ottawa Catholic District School Board</t>
  </si>
  <si>
    <t>Renfrew County Catholic District School Board</t>
  </si>
  <si>
    <t>Conseil scolaire public du Nord-Est de l'Ontario</t>
  </si>
  <si>
    <t>Conseil scolaire Viamonde</t>
  </si>
  <si>
    <t>Conseil des écoles publiques de l'Est de l'Ontario</t>
  </si>
  <si>
    <t>Conseil scolaire de district catholique Franco-Nord</t>
  </si>
  <si>
    <t>Conseil scolaire de district catholique du Nouvel-Ontario</t>
  </si>
  <si>
    <t>Conseil scolaire de district catholique des Aurores boréales</t>
  </si>
  <si>
    <t>Conseil scolaire catholique Providence</t>
  </si>
  <si>
    <t>Conseil scolaire de district catholique de l'Est ontarien</t>
  </si>
  <si>
    <t>James Bay Lowlands Secondary School Board</t>
  </si>
  <si>
    <t>Funding not provided</t>
  </si>
  <si>
    <t>Moose Factory Island District School Area Board</t>
  </si>
  <si>
    <t>Moosonee District School Area Board</t>
  </si>
  <si>
    <t>Penetanguishene Protestant Separate School Board</t>
  </si>
  <si>
    <t>Campbell Children's School Authority</t>
  </si>
  <si>
    <t>Bloorview School Authority</t>
  </si>
  <si>
    <t>John McGivney Children's Centre School Authority</t>
  </si>
  <si>
    <t>KidsAbility Education Authority</t>
  </si>
  <si>
    <t>Niagara Peninsula Children's Centre School Authority</t>
  </si>
  <si>
    <t>Ottawa Children's Treatment Centre School Authority/CHEO School</t>
  </si>
  <si>
    <t>Consortium Center Jules-Léger</t>
  </si>
  <si>
    <t>Hastings and Prince Edward District School Board</t>
  </si>
  <si>
    <t>Peterborough Victoria Northumberland and Clarington Catholic DSB</t>
  </si>
  <si>
    <t>Dufferin Peel Catholic District School Board</t>
  </si>
  <si>
    <t>Hamilton-Wentworth Catholic District School Board</t>
  </si>
  <si>
    <t>Eastern Ontario Catholic District School Board</t>
  </si>
  <si>
    <t>Algonquin and Lakeshore Catholic District School Board</t>
  </si>
  <si>
    <t>Conseil scolaire public du Grand Nord de l’Ontario</t>
  </si>
  <si>
    <t>Conseil scolaire de district catholique  des Grandes Rivières</t>
  </si>
  <si>
    <t>Conseil scolaire catholique MonAvenir</t>
  </si>
  <si>
    <t>Conseil scolaire de district catholique du Centre-Est de l'Ontario</t>
  </si>
  <si>
    <t>X1</t>
  </si>
  <si>
    <t>X2</t>
  </si>
  <si>
    <t>X3</t>
  </si>
  <si>
    <t>X4</t>
  </si>
  <si>
    <t>X5</t>
  </si>
  <si>
    <t>X6</t>
  </si>
  <si>
    <t>X7</t>
  </si>
  <si>
    <t>Ventilation Strategy</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</si>
  <si>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</si>
  <si>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</si>
  <si>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</si>
  <si>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</si>
  <si>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</si>
  <si>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</si>
  <si>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</si>
  <si>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</si>
  <si>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</si>
  <si>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</si>
  <si>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</si>
  <si>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</si>
  <si>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</si>
  <si>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</si>
  <si>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</si>
  <si>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</si>
  <si>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</si>
  <si>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</si>
  <si>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</si>
  <si>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</si>
  <si>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</si>
  <si>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</si>
  <si>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</si>
  <si>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</si>
  <si>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</si>
  <si>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</si>
  <si>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</si>
  <si>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</si>
  <si>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</si>
  <si>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</si>
  <si>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</si>
  <si>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</si>
  <si>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</si>
  <si>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</si>
  <si>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</si>
  <si>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</si>
  <si>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</si>
  <si>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</si>
  <si>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</si>
  <si>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</si>
  <si>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</si>
  <si>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</si>
  <si>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</si>
  <si>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</si>
  <si>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</si>
  <si>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</si>
  <si>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</si>
  <si>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</si>
  <si>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</si>
  <si>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</si>
  <si>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</si>
  <si>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</si>
  <si>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</si>
  <si>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</si>
  <si>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</si>
  <si>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</si>
  <si>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</si>
  <si>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</si>
  <si>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</si>
  <si>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</si>
  <si>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</si>
  <si>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</si>
  <si>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</si>
  <si>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</si>
  <si>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</si>
  <si>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</si>
  <si>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</si>
  <si>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</si>
  <si>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</si>
  <si>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</si>
  <si>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</si>
  <si>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</si>
  <si>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</si>
  <si>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</si>
  <si>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</si>
  <si>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</si>
  <si>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</si>
  <si>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</si>
  <si>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</si>
  <si>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</si>
  <si>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</si>
  <si>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</si>
  <si>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</si>
  <si>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</si>
  <si>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</si>
  <si>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</si>
  <si>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</si>
  <si>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</si>
  <si>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 xml:space="preserve">Maximiser la santé et la sécurité de tous en assurant une qualité de l'air optimale </t>
  </si>
  <si>
    <t>Augmenter la quantité d'air frais</t>
  </si>
  <si>
    <t>Augmenter la filtration de l'air</t>
  </si>
  <si>
    <t>Augmenter la fréquence des inspections</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</si>
  <si>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</si>
  <si>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</si>
  <si>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</si>
  <si>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</si>
  <si>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</si>
  <si>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</si>
  <si>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</si>
  <si>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</si>
  <si>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</si>
  <si>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</si>
  <si>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</si>
  <si>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</si>
  <si>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</si>
  <si>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</si>
  <si>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</si>
  <si>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</si>
  <si>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</si>
  <si>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</si>
  <si>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</si>
  <si>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</si>
  <si>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</si>
  <si>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</si>
  <si>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</si>
  <si>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</si>
  <si>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</si>
  <si>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</si>
  <si>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</si>
  <si>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</si>
  <si>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</si>
  <si>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</si>
  <si>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</si>
  <si>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</si>
  <si>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</si>
  <si>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</si>
  <si>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</si>
  <si>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</si>
  <si>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</si>
  <si>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</si>
  <si>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</si>
  <si>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</si>
  <si>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</si>
  <si>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</si>
  <si>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</si>
  <si>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</si>
  <si>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</si>
  <si>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</si>
  <si>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</si>
  <si>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</si>
  <si>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</si>
  <si>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</si>
  <si>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</si>
  <si>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</si>
  <si>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</si>
  <si>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</si>
  <si>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</si>
  <si>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</si>
  <si>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</si>
  <si>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</si>
  <si>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</si>
  <si>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</si>
  <si>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</si>
  <si>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</si>
  <si>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</si>
  <si>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</si>
  <si>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</si>
  <si>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</si>
  <si>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</si>
  <si>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</si>
  <si>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</si>
  <si>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</si>
  <si>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</si>
  <si>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</si>
  <si>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</si>
  <si>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</si>
  <si>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</si>
  <si>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</si>
  <si>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</si>
  <si>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</si>
  <si>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</si>
  <si>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</si>
  <si>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</si>
  <si>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</si>
  <si>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</si>
  <si>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</si>
  <si>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</si>
  <si>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</si>
  <si>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</si>
  <si>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</si>
  <si>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</si>
  <si>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</si>
  <si>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</si>
  <si>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</si>
  <si>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</si>
  <si>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</si>
  <si>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</si>
  <si>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</si>
  <si>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</si>
  <si>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</si>
  <si>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</si>
  <si>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</si>
  <si>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</si>
  <si>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</si>
  <si>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</si>
  <si>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</si>
  <si>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</si>
  <si>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</si>
  <si>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</si>
  <si>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</si>
  <si>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</si>
  <si>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</si>
  <si>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</si>
  <si>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</si>
  <si>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</si>
  <si>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</si>
  <si>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</si>
  <si>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</si>
  <si>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</si>
  <si>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</si>
  <si>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</si>
  <si>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</si>
  <si>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</si>
  <si>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</si>
  <si>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</si>
  <si>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</si>
  <si>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</si>
  <si>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</si>
  <si>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</si>
  <si>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</si>
  <si>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</si>
  <si>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</si>
  <si>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</si>
  <si>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</si>
  <si>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</si>
  <si>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</si>
  <si>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</si>
  <si>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</si>
  <si>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</si>
  <si>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</si>
  <si>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</si>
  <si>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</si>
  <si>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</si>
  <si>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</si>
  <si>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</si>
  <si>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</si>
  <si>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</si>
  <si>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</si>
  <si>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</si>
  <si>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</si>
  <si>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</si>
  <si>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</si>
  <si>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</si>
  <si>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</si>
  <si>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</si>
  <si>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</si>
  <si>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</si>
  <si>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</si>
  <si>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</si>
  <si>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</si>
  <si>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</si>
  <si>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</si>
  <si>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</si>
  <si>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</si>
  <si>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</si>
  <si>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</si>
  <si>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</si>
  <si>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</si>
  <si>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</si>
  <si>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</si>
  <si>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</si>
  <si>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</si>
  <si>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</si>
  <si>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</si>
  <si>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</si>
  <si>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</si>
  <si>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</si>
  <si>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</si>
  <si>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</si>
  <si>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</si>
  <si>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</si>
  <si>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</si>
  <si>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</si>
  <si>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</si>
  <si>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</si>
  <si>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</si>
  <si>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</si>
  <si>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</si>
  <si>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</si>
  <si>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</si>
  <si>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</si>
  <si>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</si>
  <si>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</si>
  <si>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</si>
  <si>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Board Name</t>
  </si>
  <si>
    <t>2023-24</t>
  </si>
  <si>
    <t>x</t>
  </si>
  <si>
    <r>
      <t>Ventilation Funding Allocated since 2020-21</t>
    </r>
    <r>
      <rPr>
        <b/>
        <sz val="14"/>
        <color rgb="FFFF0000"/>
        <rFont val="Calibri"/>
        <family val="2"/>
        <scheme val="minor"/>
      </rPr>
      <t xml:space="preserve"> </t>
    </r>
  </si>
  <si>
    <t xml:space="preserve">INCREASE EQUIPMENT/MATERIALS: Purchase 2200 portable HEPA air filtration units (The Ministry of Education has supplied an additional 386 units). Invest in upgraded filters from MERV 7 to MERV 13 for all ventilation systems.  </t>
  </si>
  <si>
    <t>Biidaasige Mandamin P.S.</t>
  </si>
  <si>
    <t>Durham Alternative S.S. (DASS - Pickering)</t>
  </si>
  <si>
    <t>20163-1</t>
  </si>
  <si>
    <t>Dunbarton HS - South Campus</t>
  </si>
  <si>
    <t>6938-2</t>
  </si>
  <si>
    <t xml:space="preserve">School boards are optimizing air quality in schools through improved ventilation and filtration. 
Implemented measures are dependent on the type of ventilation and feasibility within the context of school facilities 
and related building systems.
</t>
  </si>
  <si>
    <t>2024-25</t>
  </si>
  <si>
    <t>Ontario Street P.S.</t>
  </si>
  <si>
    <t>Beaver River P.S.</t>
  </si>
  <si>
    <t>Maamawi iyaawag P.S.</t>
  </si>
  <si>
    <t>EA Lovell School - ACEC (DCE)</t>
  </si>
  <si>
    <t xml:space="preserve">PURCHASED UNITS = </t>
  </si>
  <si>
    <t>As discussed, let’s move the 6 from 2024/25 over to the 40 for a total of 46.</t>
  </si>
  <si>
    <t>2024/25</t>
  </si>
  <si>
    <t>1. Dunbarton HS – Main Campus - Dust collector replacement</t>
  </si>
  <si>
    <t>2. Dunbarton HS – South Campus – Ventilation upgrade phase 1</t>
  </si>
  <si>
    <t>3. J.Clarke Richardson CVI – Chiller replacement</t>
  </si>
  <si>
    <t>4. Scott Central PS – Ventilation upgrade (new)</t>
  </si>
  <si>
    <t>5. DASS Simcoe – Air conditioning</t>
  </si>
  <si>
    <t>6. Hillsdale PS – Library, office, &amp; SERT air conditioning</t>
  </si>
  <si>
    <t>7. R.H. Cornish PS – Gym to classrooms conversion including RTU replacement</t>
  </si>
  <si>
    <t>8. Brock HS – Dust Collector Replacement</t>
  </si>
  <si>
    <t>Not sure if we are adding windows, but, if so, the following projects apply:</t>
  </si>
  <si>
    <t>9. Port Perry HS – Phase 4 – Original building window replacement</t>
  </si>
  <si>
    <t>10. Ajax HS – 1954, 62, 63 additions window replacements</t>
  </si>
  <si>
    <r>
      <t xml:space="preserve">For the 2024/25 Projects to be completed, we can use </t>
    </r>
    <r>
      <rPr>
        <b/>
        <sz val="12"/>
        <color rgb="FF000000"/>
        <rFont val="Aptos"/>
        <family val="2"/>
      </rPr>
      <t>8</t>
    </r>
    <r>
      <rPr>
        <sz val="12"/>
        <color theme="1"/>
        <rFont val="Aptos"/>
        <family val="2"/>
      </rPr>
      <t xml:space="preserve"> projects as out number without windows. With windows, we have </t>
    </r>
    <r>
      <rPr>
        <b/>
        <sz val="12"/>
        <color rgb="FF000000"/>
        <rFont val="Aptos"/>
        <family val="2"/>
      </rPr>
      <t>10</t>
    </r>
    <r>
      <rPr>
        <sz val="12"/>
        <color theme="1"/>
        <rFont val="Aptos"/>
        <family val="2"/>
      </rPr>
      <t>.</t>
    </r>
  </si>
  <si>
    <t>** I left Thorah out of 3.4 so we don't create confusion</t>
  </si>
  <si>
    <t>** Also I deleted Grove because DASS also has an entry already</t>
  </si>
  <si>
    <t>134 original, remove Thorah and Grove, Add Beaver River and Maamawai</t>
  </si>
  <si>
    <t>From Mike:</t>
  </si>
  <si>
    <t>2025-26</t>
  </si>
  <si>
    <r>
      <t xml:space="preserve">Planned Ventilation Projects </t>
    </r>
    <r>
      <rPr>
        <b/>
        <sz val="14"/>
        <color rgb="FFFF0000"/>
        <rFont val="Calibri"/>
        <family val="2"/>
        <scheme val="minor"/>
      </rPr>
      <t>2025-26</t>
    </r>
  </si>
  <si>
    <r>
      <t>Ventilation Projects Completed since 2020-21 (2020-21 to</t>
    </r>
    <r>
      <rPr>
        <b/>
        <sz val="14"/>
        <color rgb="FFFF0000"/>
        <rFont val="Calibri"/>
        <family val="2"/>
        <scheme val="minor"/>
      </rPr>
      <t xml:space="preserve"> 2024-25</t>
    </r>
    <r>
      <rPr>
        <b/>
        <sz val="14"/>
        <color theme="1"/>
        <rFont val="Calibri"/>
        <family val="2"/>
        <scheme val="minor"/>
      </rPr>
      <t>)</t>
    </r>
  </si>
  <si>
    <r>
      <t>% of Schools Open and Operating Receiving an Investment (</t>
    </r>
    <r>
      <rPr>
        <b/>
        <sz val="14"/>
        <color rgb="FFFF0000"/>
        <rFont val="Calibri"/>
        <family val="2"/>
        <scheme val="minor"/>
      </rPr>
      <t>2025-26</t>
    </r>
    <r>
      <rPr>
        <b/>
        <sz val="14"/>
        <color theme="1"/>
        <rFont val="Calibri"/>
        <family val="2"/>
        <scheme val="minor"/>
      </rPr>
      <t>)</t>
    </r>
  </si>
  <si>
    <r>
      <t>Ventilation Projects to be Completed (</t>
    </r>
    <r>
      <rPr>
        <b/>
        <sz val="14"/>
        <color rgb="FFFF0000"/>
        <rFont val="Calibri"/>
        <family val="2"/>
        <scheme val="minor"/>
      </rPr>
      <t>2025-26</t>
    </r>
    <r>
      <rPr>
        <b/>
        <sz val="14"/>
        <color theme="1"/>
        <rFont val="Calibri"/>
        <family val="2"/>
        <scheme val="minor"/>
      </rPr>
      <t>)</t>
    </r>
  </si>
  <si>
    <r>
      <t>Number of Schools planned to receive an Investment (</t>
    </r>
    <r>
      <rPr>
        <b/>
        <sz val="14"/>
        <color rgb="FFFF0000"/>
        <rFont val="Calibri"/>
        <family val="2"/>
        <scheme val="minor"/>
      </rPr>
      <t>2025-26</t>
    </r>
    <r>
      <rPr>
        <b/>
        <sz val="14"/>
        <color theme="1"/>
        <rFont val="Calibri"/>
        <family val="2"/>
        <scheme val="minor"/>
      </rPr>
      <t>)</t>
    </r>
  </si>
  <si>
    <r>
      <t xml:space="preserve">Number of Schools that receieved an investment since 2020-21  (2020-21 to </t>
    </r>
    <r>
      <rPr>
        <b/>
        <sz val="14"/>
        <color rgb="FFFF0000"/>
        <rFont val="Calibri"/>
        <family val="2"/>
        <scheme val="minor"/>
      </rPr>
      <t>2024-25</t>
    </r>
    <r>
      <rPr>
        <b/>
        <sz val="14"/>
        <color theme="1"/>
        <rFont val="Calibri"/>
        <family val="2"/>
        <scheme val="minor"/>
      </rPr>
      <t>)</t>
    </r>
  </si>
  <si>
    <r>
      <t>% of Schools Open and Operating Receiving an Investment (</t>
    </r>
    <r>
      <rPr>
        <b/>
        <sz val="14"/>
        <color rgb="FFFF0000"/>
        <rFont val="Calibri"/>
        <family val="2"/>
        <scheme val="minor"/>
      </rPr>
      <t>2024-25</t>
    </r>
    <r>
      <rPr>
        <b/>
        <sz val="14"/>
        <color theme="1"/>
        <rFont val="Calibri"/>
        <family val="2"/>
        <scheme val="minor"/>
      </rPr>
      <t>)</t>
    </r>
  </si>
  <si>
    <t xml:space="preserve">** First report started at 40 projects. 2024-25 added 6 projects. </t>
  </si>
  <si>
    <t>ID Code</t>
  </si>
  <si>
    <t>Count of Equipment #</t>
  </si>
  <si>
    <t>10250-B01</t>
  </si>
  <si>
    <t>10251-B01</t>
  </si>
  <si>
    <t>10256-B01</t>
  </si>
  <si>
    <t>10257-B01</t>
  </si>
  <si>
    <t>10258-B01</t>
  </si>
  <si>
    <t>10259-B01</t>
  </si>
  <si>
    <t>10260-B01</t>
  </si>
  <si>
    <t>10322-B01</t>
  </si>
  <si>
    <t>10397-B01</t>
  </si>
  <si>
    <t>10398-B01</t>
  </si>
  <si>
    <t>10399-B01</t>
  </si>
  <si>
    <t>10477-B01</t>
  </si>
  <si>
    <t>10478-B01</t>
  </si>
  <si>
    <t>11012-B01</t>
  </si>
  <si>
    <t>11107-B01</t>
  </si>
  <si>
    <t>11113-B01</t>
  </si>
  <si>
    <t>11117-B01</t>
  </si>
  <si>
    <t>11118-B01</t>
  </si>
  <si>
    <t>11189-B01</t>
  </si>
  <si>
    <t>11190-B01</t>
  </si>
  <si>
    <t>11191-B01</t>
  </si>
  <si>
    <t>11192-B01</t>
  </si>
  <si>
    <t>11584-B01</t>
  </si>
  <si>
    <t>12020-B01</t>
  </si>
  <si>
    <t>12047-B01</t>
  </si>
  <si>
    <t>12126-B01</t>
  </si>
  <si>
    <t>12174-B01</t>
  </si>
  <si>
    <t>12175-B01</t>
  </si>
  <si>
    <t>12176-B01</t>
  </si>
  <si>
    <t>12177-B01</t>
  </si>
  <si>
    <t>12238-B01</t>
  </si>
  <si>
    <t>12261-B01</t>
  </si>
  <si>
    <t>18071-B01</t>
  </si>
  <si>
    <t>19027-B01</t>
  </si>
  <si>
    <t>19028-B01</t>
  </si>
  <si>
    <t>19299-B01</t>
  </si>
  <si>
    <t>19300-B01</t>
  </si>
  <si>
    <t>19481-B01</t>
  </si>
  <si>
    <t>19577-B01</t>
  </si>
  <si>
    <t>19578-B01</t>
  </si>
  <si>
    <t>19579-B01</t>
  </si>
  <si>
    <t>19775-B01</t>
  </si>
  <si>
    <t>19776-B01</t>
  </si>
  <si>
    <t>20163-B01</t>
  </si>
  <si>
    <t>30141-B01</t>
  </si>
  <si>
    <t>30142-B01</t>
  </si>
  <si>
    <t>5186-B01</t>
  </si>
  <si>
    <t>5186-B02</t>
  </si>
  <si>
    <t>5226-B02</t>
  </si>
  <si>
    <t>5314-B01</t>
  </si>
  <si>
    <t>5314-B02</t>
  </si>
  <si>
    <t>5320-B01</t>
  </si>
  <si>
    <t>5349-B01</t>
  </si>
  <si>
    <t>5392-B01</t>
  </si>
  <si>
    <t>5398-B01</t>
  </si>
  <si>
    <t>5410-B01</t>
  </si>
  <si>
    <t>5478-B01</t>
  </si>
  <si>
    <t>5478-B02</t>
  </si>
  <si>
    <t>5481-B01</t>
  </si>
  <si>
    <t>5546-B01</t>
  </si>
  <si>
    <t>5550-B01</t>
  </si>
  <si>
    <t>5560-B01</t>
  </si>
  <si>
    <t>5574-B01</t>
  </si>
  <si>
    <t>5574-B02</t>
  </si>
  <si>
    <t>5610-B01</t>
  </si>
  <si>
    <t>5613-B01</t>
  </si>
  <si>
    <t>5635-B01</t>
  </si>
  <si>
    <t>5638-B01</t>
  </si>
  <si>
    <t>5706-B01</t>
  </si>
  <si>
    <t>5707-B01</t>
  </si>
  <si>
    <t>5708-B01</t>
  </si>
  <si>
    <t>5719-B02</t>
  </si>
  <si>
    <t>5732-B01</t>
  </si>
  <si>
    <t>5734-B01</t>
  </si>
  <si>
    <t>5810-B01</t>
  </si>
  <si>
    <t>5859-B01</t>
  </si>
  <si>
    <t>5866-B01</t>
  </si>
  <si>
    <t>5877-B01</t>
  </si>
  <si>
    <t>5889-B01</t>
  </si>
  <si>
    <t>5894-B01</t>
  </si>
  <si>
    <t>5916-B01</t>
  </si>
  <si>
    <t>5934-B01</t>
  </si>
  <si>
    <t>5964-B01</t>
  </si>
  <si>
    <t>6007-B01</t>
  </si>
  <si>
    <t>6068-B01</t>
  </si>
  <si>
    <t>6082-B01</t>
  </si>
  <si>
    <t>6133-B01</t>
  </si>
  <si>
    <t>6139-B01</t>
  </si>
  <si>
    <t>6161-B01</t>
  </si>
  <si>
    <t>6167-B01</t>
  </si>
  <si>
    <t>6168-B01</t>
  </si>
  <si>
    <t>6185-B01</t>
  </si>
  <si>
    <t>6197-B01</t>
  </si>
  <si>
    <t>6208-B01</t>
  </si>
  <si>
    <t>6254-B01</t>
  </si>
  <si>
    <t>6271-B01</t>
  </si>
  <si>
    <t>6408-B01</t>
  </si>
  <si>
    <t>6456-B01</t>
  </si>
  <si>
    <t>6482-B01</t>
  </si>
  <si>
    <t>6520-B01</t>
  </si>
  <si>
    <t>6537-B01</t>
  </si>
  <si>
    <t>6564-B01</t>
  </si>
  <si>
    <t>6565-B01</t>
  </si>
  <si>
    <t>6605-B01</t>
  </si>
  <si>
    <t>6613-B01</t>
  </si>
  <si>
    <t>6624-B01</t>
  </si>
  <si>
    <t>6651-B01</t>
  </si>
  <si>
    <t>6669-B01</t>
  </si>
  <si>
    <t>6681-B01</t>
  </si>
  <si>
    <t>6711-B01</t>
  </si>
  <si>
    <t>6732-B01</t>
  </si>
  <si>
    <t>6747-B01</t>
  </si>
  <si>
    <t>6752-B01</t>
  </si>
  <si>
    <t>6804-B01</t>
  </si>
  <si>
    <t>6805-B01</t>
  </si>
  <si>
    <t>6808-B01</t>
  </si>
  <si>
    <t>6811-B01</t>
  </si>
  <si>
    <t>6814-B01</t>
  </si>
  <si>
    <t>6869-B01</t>
  </si>
  <si>
    <t>6881-B01</t>
  </si>
  <si>
    <t>6915-B01</t>
  </si>
  <si>
    <t>6934-B01</t>
  </si>
  <si>
    <t>6938-B01</t>
  </si>
  <si>
    <t>8111-B01</t>
  </si>
  <si>
    <t>8111-B02</t>
  </si>
  <si>
    <t>8141-B01</t>
  </si>
  <si>
    <t>8245-B01</t>
  </si>
  <si>
    <t>8325-B01</t>
  </si>
  <si>
    <t>8330-B01</t>
  </si>
  <si>
    <t>8338-B01</t>
  </si>
  <si>
    <t>8339-B01</t>
  </si>
  <si>
    <t>8344-B01</t>
  </si>
  <si>
    <t>8367-B01</t>
  </si>
  <si>
    <t>8408-B01</t>
  </si>
  <si>
    <t>Grand Total</t>
  </si>
  <si>
    <t>Building ID wo B0</t>
  </si>
  <si>
    <t xml:space="preserve">Not accounted for = </t>
  </si>
  <si>
    <t>5399-2</t>
  </si>
  <si>
    <t>20497-1</t>
  </si>
  <si>
    <t xml:space="preserve">Thorah Central (closed) 5560-1 = </t>
  </si>
  <si>
    <t xml:space="preserve">Maintenance (Office) 11584-1 = </t>
  </si>
  <si>
    <t>Duffins Creek (Oudoor Ed Centre) 30142-1 =</t>
  </si>
  <si>
    <t>Durham Forest (Oudoor Ed Centre) 30141-1 =</t>
  </si>
  <si>
    <t xml:space="preserve">Ed Centre (Office) 8367-1 = </t>
  </si>
  <si>
    <t>Josiah Henson P.S.</t>
  </si>
  <si>
    <t>Trillium Woods P.S.</t>
  </si>
  <si>
    <t>30066-1</t>
  </si>
  <si>
    <t>20375-1</t>
  </si>
  <si>
    <t>Nonquon (Outdoor Ed Centre) 19982-1 =</t>
  </si>
  <si>
    <t>ABSENT FROM PUBLIC VIEW REPORT:</t>
  </si>
  <si>
    <t>=INDEX(Table2[Count of Equipment '#],MATCH([@[Building ID]],Table2[Building ID wo B0],0))</t>
  </si>
  <si>
    <t xml:space="preserve">Total in OTHER LOCATIONS in eBASE = </t>
  </si>
  <si>
    <t>GRAND TOTAL DEPLOYED/In Storage at MC=</t>
  </si>
  <si>
    <t xml:space="preserve">Total deployed in Schools on report = </t>
  </si>
  <si>
    <t>2025/26</t>
  </si>
  <si>
    <t>Project Number</t>
  </si>
  <si>
    <t>Project Name</t>
  </si>
  <si>
    <t>Project Organization</t>
  </si>
  <si>
    <t>Project Manager</t>
  </si>
  <si>
    <t>Construction Start Date</t>
  </si>
  <si>
    <t>Construction Completion Date</t>
  </si>
  <si>
    <t>Stewart Osinga</t>
  </si>
  <si>
    <t>2026 - Dust Collector Replacement - Ajax HS</t>
  </si>
  <si>
    <t>Patrick Cook</t>
  </si>
  <si>
    <t>2026 - Dust Collector - O'Neill CVI</t>
  </si>
  <si>
    <t>O'Neill C.V.I.</t>
  </si>
  <si>
    <t>2026 - Ventilation - Dust Collector - Anderson CVI</t>
  </si>
  <si>
    <t>Anderson C.V.I.</t>
  </si>
  <si>
    <t>Chris Thaler</t>
  </si>
  <si>
    <t>2026 - Ventilation &amp; Controls Upgrade Ph 2 - Dunbarton HS - South Campus</t>
  </si>
  <si>
    <t>Eastdale C.V.I.</t>
  </si>
  <si>
    <t>J.Clarke Richardson Collegiate</t>
  </si>
  <si>
    <t>2026 - HVAC Upgrades - Bolton C Falby PS</t>
  </si>
  <si>
    <t>2025 - HVAC A/C Upgrade - Culinary Arts - Eastdale CVI</t>
  </si>
  <si>
    <t>2026 - HVAC - Ventilation &amp; DHW Replacement - Lincoln Avenue PS</t>
  </si>
  <si>
    <t>2026 - HVAC &amp; AHU Replacement - Vaughan Willard PS</t>
  </si>
  <si>
    <t>2026 - Office Air Conditioning - Ormiston PS</t>
  </si>
  <si>
    <t>2026 - HVAC Upgrade - Brock HS</t>
  </si>
  <si>
    <t>Michael Kennedy</t>
  </si>
  <si>
    <t>2026 - Cooling Tower Repairs - Pine Ridge SS</t>
  </si>
  <si>
    <t>Pine Ridge S.S</t>
  </si>
  <si>
    <t>2025 - Ventilation - Dunbarton HS</t>
  </si>
  <si>
    <t>2025 - HVAC - Air Conditioning System - J Clarke Richardson Col.</t>
  </si>
  <si>
    <t>2024 - Ventilation Upgrades - Wood Shops - Dunbarton HS</t>
  </si>
  <si>
    <t>2025 - Dust Collector - Brock HS</t>
  </si>
  <si>
    <t>Dunbarton HS</t>
  </si>
  <si>
    <t>2025 - Ventilation &amp; A/C Upgrade - Scott Central PS</t>
  </si>
  <si>
    <t>2025 - Air Conditioning System - DASS-Simcoe</t>
  </si>
  <si>
    <t>Durham Alternative S.S.-Oshawa</t>
  </si>
  <si>
    <t>2024 - Air Conditioning System - Sinclair SS</t>
  </si>
  <si>
    <t>Aruna Ajitkumar Rajinidevi</t>
  </si>
  <si>
    <t>2025 - Library/Office Cooling Stations - Hillsdale PS</t>
  </si>
  <si>
    <t>2024/2025</t>
  </si>
  <si>
    <t>2025/2026</t>
  </si>
  <si>
    <t>Reported as 2024/2025</t>
  </si>
  <si>
    <t>Reported as 2025/2026</t>
  </si>
  <si>
    <t>Incl. In Prev. Year on tab 5</t>
  </si>
  <si>
    <t>2025 - Interior Renovations - RH Cornish PS</t>
  </si>
  <si>
    <t xml:space="preserve">2024/25 - Only 8 projects reported </t>
  </si>
  <si>
    <t>** Previously reported 46 projects completed, add 8 reported LY = 54</t>
  </si>
  <si>
    <t>Do not include - investigation only</t>
  </si>
  <si>
    <t>2026 - HVAC Upgrade - Brock HS (**Under Rewview, may cancel/postpone)</t>
  </si>
  <si>
    <t xml:space="preserve">**Lincoln Ave - check back with Pat in October to see if it's fully ventilated. </t>
  </si>
  <si>
    <t>List Confirmed by Mike - 2026-06-08</t>
  </si>
  <si>
    <t>Total = 11 projects to be completed 2025/26</t>
  </si>
  <si>
    <t>only 132/136 - 4 new schools had no CVRIS funded items, no ventilation projects, and no HEPA units deployed (Beaver River, Josiah Henson, Maamawaii, Trilliam Woods)</t>
  </si>
  <si>
    <t>Do not include - very small project, limited scope</t>
  </si>
  <si>
    <t>2026 - Ventilation &amp; Controls Upgrade Ph 1 - Dunbarton HS - South Campus</t>
  </si>
  <si>
    <t>Phase II Reported as 2025/2026</t>
  </si>
  <si>
    <t>Phase I Reported as 2024/2025</t>
  </si>
  <si>
    <t xml:space="preserve"> (**Under Rewview, may cancel/postpone) Reported as 2025/2026 for now</t>
  </si>
  <si>
    <t>School with Portables</t>
  </si>
  <si>
    <t>Adelaide Mclaughlin PS</t>
  </si>
  <si>
    <t>Alexander Graham Bell PS</t>
  </si>
  <si>
    <t>Altona Forest PS</t>
  </si>
  <si>
    <t>Anderson CVI</t>
  </si>
  <si>
    <t>Applecroft PS</t>
  </si>
  <si>
    <t>Beau Valley PS</t>
  </si>
  <si>
    <t>Beaver River PS</t>
  </si>
  <si>
    <t>Bellwood PS</t>
  </si>
  <si>
    <t>Bolton C. Falby PS</t>
  </si>
  <si>
    <t>Brock HS</t>
  </si>
  <si>
    <t>Brooklin HS</t>
  </si>
  <si>
    <t>Brooklin Village PS</t>
  </si>
  <si>
    <t>C.E. Broughton PS</t>
  </si>
  <si>
    <t>Cadarackque PS</t>
  </si>
  <si>
    <t>Captain Michael VandenBos PS</t>
  </si>
  <si>
    <t>Carruthers Creek PS</t>
  </si>
  <si>
    <t>Clara Hughes PS</t>
  </si>
  <si>
    <t>Claremont PS</t>
  </si>
  <si>
    <t>College Hill PS</t>
  </si>
  <si>
    <t>Colonel J.E. Farewell PS</t>
  </si>
  <si>
    <t>Coronation PS</t>
  </si>
  <si>
    <t>da Vinci PS</t>
  </si>
  <si>
    <t>Donald A. Wilson SS</t>
  </si>
  <si>
    <t>Dr. S.J. Phillips PS</t>
  </si>
  <si>
    <t>Duffins Creek - Environmental Education Centre</t>
  </si>
  <si>
    <t>30142-1</t>
  </si>
  <si>
    <t>Durham Forest - Environmental Education Centre</t>
  </si>
  <si>
    <t>30141-1</t>
  </si>
  <si>
    <t>E.A. Fairman PS</t>
  </si>
  <si>
    <t>Eagle Ridge PS</t>
  </si>
  <si>
    <t>Eastdale CVI</t>
  </si>
  <si>
    <t>Elsie MacGill PS</t>
  </si>
  <si>
    <t>Fallingbrook PS</t>
  </si>
  <si>
    <t>Forest View PS</t>
  </si>
  <si>
    <t>Gandatsetiagon PS</t>
  </si>
  <si>
    <t>Goodwood PS</t>
  </si>
  <si>
    <t>Gordon B. Attersley PS</t>
  </si>
  <si>
    <t>Harmony Heights PS</t>
  </si>
  <si>
    <t>Henry Street HS</t>
  </si>
  <si>
    <t>Jack Miner PS</t>
  </si>
  <si>
    <t>Jeanne Sauvé PS</t>
  </si>
  <si>
    <t>John Dryden PS</t>
  </si>
  <si>
    <t>Joseph Gould PS</t>
  </si>
  <si>
    <t>Josiah Henson PS</t>
  </si>
  <si>
    <t>Kedron PS</t>
  </si>
  <si>
    <t>Lincoln Alexander PS</t>
  </si>
  <si>
    <t>Lincoln Avenue PS</t>
  </si>
  <si>
    <t>Maamawi iyaawag PS (prev #115)</t>
  </si>
  <si>
    <t>Maintenance Centre</t>
  </si>
  <si>
    <t>11584-1</t>
  </si>
  <si>
    <t>Maple Ridge PS</t>
  </si>
  <si>
    <t>Maxwell Heights SS</t>
  </si>
  <si>
    <t>McCaskill’s Mills PS</t>
  </si>
  <si>
    <t>Nonquon - Environmental Education Centre</t>
  </si>
  <si>
    <t>19982-1</t>
  </si>
  <si>
    <t>Norman G. Powers PS</t>
  </si>
  <si>
    <t>Northern Dancer PS</t>
  </si>
  <si>
    <t>Ormiston PS</t>
  </si>
  <si>
    <t>Pickering HS</t>
  </si>
  <si>
    <t>Pierre Elliott Trudeau PS</t>
  </si>
  <si>
    <t>Port Perry HS</t>
  </si>
  <si>
    <t>Prince Albert PS</t>
  </si>
  <si>
    <t>Pringle Creek PS</t>
  </si>
  <si>
    <t>Queen Elizabeth PS</t>
  </si>
  <si>
    <t>R.H. Cornish PS</t>
  </si>
  <si>
    <t>R.S. McLaughlin CVI</t>
  </si>
  <si>
    <t>Robert Munsch PS</t>
  </si>
  <si>
    <t>Roméo Dallaire PS</t>
  </si>
  <si>
    <t>Rosebank Road PS</t>
  </si>
  <si>
    <t>S.A. Cawker PS</t>
  </si>
  <si>
    <t>Scott Central PS</t>
  </si>
  <si>
    <t>Seneca Trail PS</t>
  </si>
  <si>
    <t>Sherwood PS</t>
  </si>
  <si>
    <t>Sinclair SS</t>
  </si>
  <si>
    <t>Sir Samuel Steele PS</t>
  </si>
  <si>
    <t>Sir William Stephenson PS</t>
  </si>
  <si>
    <t>Southwood Park PS</t>
  </si>
  <si>
    <t>Sunderland PS</t>
  </si>
  <si>
    <t>Sunset Heights PS</t>
  </si>
  <si>
    <t>Terry Fox PS</t>
  </si>
  <si>
    <t>Trillium Woods PS</t>
  </si>
  <si>
    <t>Uxbridge SS</t>
  </si>
  <si>
    <t>Valley View PS</t>
  </si>
  <si>
    <t>Vaughan Willard PS</t>
  </si>
  <si>
    <t>Vimy Ridge PS</t>
  </si>
  <si>
    <t>Vincent Massey PS</t>
  </si>
  <si>
    <t>Viola Desmond PS</t>
  </si>
  <si>
    <t>Waverly PS</t>
  </si>
  <si>
    <t>West Lynde PS</t>
  </si>
  <si>
    <t>William Dunbar PS</t>
  </si>
  <si>
    <t>Williamsburg PS</t>
  </si>
  <si>
    <t>Willows Walk PS</t>
  </si>
  <si>
    <t>Woodcrest PS</t>
  </si>
  <si>
    <t>ID</t>
  </si>
  <si>
    <t>School on Ministry List</t>
  </si>
  <si>
    <t>School ID</t>
  </si>
  <si>
    <t># of Portables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</si>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</sst>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3" formatCode="_-* #,##0.00_-;\-* #,##0.00_-;_-* &quot;-&quot;??_-;_-@_-"/>
    <numFmt numFmtId="164" formatCode="&quot;$&quot;#,##0.0&quot;M&quot;"/>
    <numFmt numFmtId="165" formatCode="_-* #,##0_-;\-* #,##0_-;_-* &quot;-&quot;??_-;_-@_-"/>
    <numFmt numFmtId="166" formatCode="#,##0.00_ ;\-#,##0.00\ "/>
  </numFmts>
  <fonts count="52">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sz val="11"/>
      <color rgb="FF7030A0"/>
      <name val="Calibri"/>
      <family val="2"/>
      <scheme val="minor"/>
    </font>
    <font>
      <b/>
      <sz val="11"/>
      <color rgb="FFFF0000"/>
      <name val="Calibri"/>
      <family val="2"/>
      <scheme val="minor"/>
    </font>
    <font>
      <sz val="12"/>
      <color theme="1"/>
      <name val="Aptos"/>
      <family val="2"/>
    </font>
    <font>
      <b/>
      <sz val="12"/>
      <color theme="1"/>
      <name val="Aptos"/>
      <family val="2"/>
    </font>
    <font>
      <b/>
      <u/>
      <sz val="12"/>
      <color theme="1"/>
      <name val="Aptos"/>
      <family val="2"/>
    </font>
    <font>
      <b/>
      <sz val="12"/>
      <color rgb="FF000000"/>
      <name val="Aptos"/>
      <family val="2"/>
    </font>
    <font>
      <b/>
      <sz val="12"/>
      <color theme="1"/>
      <name val="Calibri"/>
      <family val="2"/>
      <scheme val="minor"/>
    </font>
    <font>
      <b/>
      <sz val="12"/>
      <color rgb="FFFF0000"/>
      <name val="Calibri"/>
      <family val="2"/>
      <scheme val="minor"/>
    </font>
    <font>
      <b/>
      <sz val="12"/>
      <name val="Calibri"/>
      <family val="2"/>
      <scheme val="minor"/>
    </font>
    <font>
      <b/>
      <u/>
      <sz val="12"/>
      <color theme="1"/>
      <name val="Calibri"/>
      <family val="2"/>
      <scheme val="minor"/>
    </font>
    <font>
      <strike/>
      <sz val="11"/>
      <color theme="1"/>
      <name val="Calibri"/>
      <family val="2"/>
      <scheme val="minor"/>
    </font>
  </fonts>
  <fills count="25">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223">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11" fillId="12" borderId="7"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14" fillId="0" borderId="0" xfId="0" applyFont="1" applyAlignment="1">
      <alignment horizontal="center" vertical="center"/>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5" fontId="0" fillId="0" borderId="0" xfId="4" applyNumberFormat="1" applyFont="1" applyAlignment="1">
      <alignment vertical="center" wrapText="1"/>
    </xf>
    <xf numFmtId="8"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18"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21" fillId="3" borderId="0" xfId="0" applyFont="1" applyFill="1"/>
    <xf numFmtId="0" fontId="22" fillId="3" borderId="0" xfId="0" applyFont="1" applyFill="1"/>
    <xf numFmtId="0" fontId="6" fillId="10" borderId="0" xfId="0" applyFont="1" applyFill="1" applyAlignment="1">
      <alignment horizontal="center" vertical="center" wrapText="1"/>
    </xf>
    <xf numFmtId="0" fontId="13" fillId="8" borderId="21" xfId="2" applyBorder="1"/>
    <xf numFmtId="0" fontId="0" fillId="0" borderId="16" xfId="0" applyBorder="1"/>
    <xf numFmtId="0" fontId="10" fillId="7" borderId="20" xfId="1" applyBorder="1"/>
    <xf numFmtId="0" fontId="0" fillId="0" borderId="17" xfId="0" applyBorder="1"/>
    <xf numFmtId="0" fontId="4" fillId="3" borderId="1" xfId="0" applyFont="1" applyFill="1" applyBorder="1" applyAlignment="1" applyProtection="1">
      <alignment vertical="center"/>
      <protection locked="0"/>
    </xf>
    <xf numFmtId="8" fontId="0" fillId="9" borderId="0" xfId="0" applyNumberFormat="1" applyFill="1" applyAlignment="1">
      <alignment horizontal="center" vertical="center" wrapText="1"/>
    </xf>
    <xf numFmtId="0" fontId="0" fillId="18" borderId="0" xfId="0" applyFill="1" applyAlignment="1">
      <alignment horizont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164" fontId="28" fillId="8" borderId="6" xfId="2" applyNumberFormat="1" applyFont="1" applyAlignment="1">
      <alignment vertical="center"/>
    </xf>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19"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24" xfId="0" applyFont="1" applyFill="1" applyBorder="1" applyAlignment="1">
      <alignment horizontal="left"/>
    </xf>
    <xf numFmtId="0" fontId="11" fillId="17" borderId="25" xfId="0" applyFont="1" applyFill="1" applyBorder="1" applyAlignment="1">
      <alignment wrapText="1"/>
    </xf>
    <xf numFmtId="0" fontId="0" fillId="19" borderId="26" xfId="0" applyFill="1" applyBorder="1" applyAlignment="1">
      <alignment horizontal="center"/>
    </xf>
    <xf numFmtId="0" fontId="9" fillId="9" borderId="26" xfId="1" applyNumberFormat="1" applyFont="1" applyFill="1" applyBorder="1" applyAlignment="1">
      <alignment horizontal="left" vertical="top" wrapText="1"/>
    </xf>
    <xf numFmtId="0" fontId="9" fillId="9" borderId="26" xfId="0" applyFont="1" applyFill="1" applyBorder="1" applyAlignment="1">
      <alignment wrapText="1"/>
    </xf>
    <xf numFmtId="0" fontId="31" fillId="9" borderId="26" xfId="0" applyFont="1" applyFill="1" applyBorder="1" applyAlignment="1">
      <alignment wrapText="1"/>
    </xf>
    <xf numFmtId="0" fontId="8" fillId="9" borderId="26" xfId="1" applyNumberFormat="1" applyFont="1" applyFill="1" applyBorder="1" applyAlignment="1">
      <alignment horizontal="left" vertical="top" wrapText="1"/>
    </xf>
    <xf numFmtId="0" fontId="20" fillId="9" borderId="26" xfId="0" applyFont="1" applyFill="1" applyBorder="1" applyAlignment="1">
      <alignment horizontal="left" vertical="center" wrapText="1"/>
    </xf>
    <xf numFmtId="0" fontId="20" fillId="9" borderId="26" xfId="0" applyFont="1" applyFill="1" applyBorder="1" applyAlignment="1">
      <alignment wrapText="1"/>
    </xf>
    <xf numFmtId="0" fontId="32" fillId="9" borderId="26" xfId="0" applyFont="1" applyFill="1" applyBorder="1" applyAlignment="1">
      <alignment wrapText="1"/>
    </xf>
    <xf numFmtId="0" fontId="35" fillId="9" borderId="26" xfId="0" applyFont="1" applyFill="1" applyBorder="1" applyAlignment="1">
      <alignment wrapText="1"/>
    </xf>
    <xf numFmtId="0" fontId="36" fillId="9" borderId="26" xfId="0" applyFont="1" applyFill="1" applyBorder="1" applyAlignment="1">
      <alignment vertical="center" wrapText="1"/>
    </xf>
    <xf numFmtId="0" fontId="0" fillId="19" borderId="27" xfId="0" applyFill="1" applyBorder="1" applyAlignment="1">
      <alignment horizontal="center"/>
    </xf>
    <xf numFmtId="0" fontId="0" fillId="0" borderId="28" xfId="0" applyBorder="1" applyAlignment="1">
      <alignment wrapText="1"/>
    </xf>
    <xf numFmtId="0" fontId="6" fillId="0" borderId="0" xfId="0" applyFont="1" applyAlignment="1">
      <alignment horizontal="center"/>
    </xf>
    <xf numFmtId="0" fontId="37" fillId="0" borderId="0" xfId="0" applyFont="1" applyAlignment="1">
      <alignment horizontal="center"/>
    </xf>
    <xf numFmtId="165" fontId="0" fillId="14" borderId="0" xfId="4" applyNumberFormat="1" applyFont="1" applyFill="1"/>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xf numFmtId="0" fontId="1" fillId="0" borderId="0" xfId="0" applyFont="1"/>
    <xf numFmtId="0" fontId="3" fillId="0" borderId="0" xfId="0" applyFont="1"/>
    <xf numFmtId="0" fontId="40"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20" fillId="0" borderId="0" xfId="0" applyFont="1" applyAlignment="1">
      <alignment horizontal="left" vertical="center"/>
    </xf>
    <xf numFmtId="0" fontId="7" fillId="11" borderId="11" xfId="0" applyFont="1" applyFill="1" applyBorder="1" applyAlignment="1">
      <alignment vertical="center" wrapText="1"/>
    </xf>
    <xf numFmtId="0" fontId="7" fillId="11" borderId="12" xfId="0" applyFont="1" applyFill="1" applyBorder="1" applyAlignment="1">
      <alignment vertical="center" wrapText="1"/>
    </xf>
    <xf numFmtId="0" fontId="7" fillId="11" borderId="13" xfId="0" applyFont="1" applyFill="1" applyBorder="1" applyAlignment="1">
      <alignment vertical="center" wrapText="1"/>
    </xf>
    <xf numFmtId="0" fontId="7" fillId="11" borderId="14" xfId="0" applyFont="1" applyFill="1" applyBorder="1" applyAlignment="1">
      <alignment vertical="center" wrapText="1"/>
    </xf>
    <xf numFmtId="0" fontId="6" fillId="0" borderId="0" xfId="0" applyFont="1" applyAlignment="1">
      <alignment wrapText="1"/>
    </xf>
    <xf numFmtId="4" fontId="0" fillId="0" borderId="0" xfId="0" applyNumberFormat="1"/>
    <xf numFmtId="0" fontId="9" fillId="0" borderId="0" xfId="0" applyFont="1"/>
    <xf numFmtId="0" fontId="8" fillId="0" borderId="0" xfId="0" applyFont="1"/>
    <xf numFmtId="0" fontId="6" fillId="0" borderId="0" xfId="0" applyFont="1" applyAlignment="1">
      <alignment vertical="center"/>
    </xf>
    <xf numFmtId="0" fontId="47" fillId="18" borderId="0" xfId="0" applyFont="1" applyFill="1" applyAlignment="1">
      <alignment horizontal="right" vertical="center"/>
    </xf>
    <xf numFmtId="0" fontId="48" fillId="0" borderId="0" xfId="0" applyFont="1" applyAlignment="1">
      <alignment horizontal="right" vertical="center"/>
    </xf>
    <xf numFmtId="0" fontId="3" fillId="20" borderId="0" xfId="0" applyFont="1" applyFill="1" applyAlignment="1">
      <alignment horizontal="right" vertical="center"/>
    </xf>
    <xf numFmtId="0" fontId="6" fillId="0" borderId="0" xfId="0" applyFont="1"/>
    <xf numFmtId="0" fontId="0" fillId="21" borderId="29" xfId="0" applyFill="1" applyBorder="1" applyAlignment="1">
      <alignment horizontal="center" vertical="center" wrapText="1"/>
    </xf>
    <xf numFmtId="6" fontId="0" fillId="21" borderId="29" xfId="0" applyNumberFormat="1" applyFill="1" applyBorder="1" applyAlignment="1">
      <alignment horizontal="center" vertical="center" wrapText="1"/>
    </xf>
    <xf numFmtId="8" fontId="0" fillId="21" borderId="29" xfId="0" applyNumberFormat="1" applyFill="1" applyBorder="1" applyAlignment="1">
      <alignment horizontal="center" vertical="center" wrapText="1"/>
    </xf>
    <xf numFmtId="8" fontId="9" fillId="21" borderId="29" xfId="0" applyNumberFormat="1" applyFont="1" applyFill="1" applyBorder="1" applyAlignment="1">
      <alignment horizontal="center" vertical="center" wrapText="1"/>
    </xf>
    <xf numFmtId="0" fontId="9" fillId="21" borderId="29" xfId="0" applyFont="1" applyFill="1" applyBorder="1" applyAlignment="1">
      <alignment horizontal="center" vertical="center" wrapText="1"/>
    </xf>
    <xf numFmtId="166" fontId="13" fillId="8" borderId="29" xfId="4" applyNumberFormat="1" applyFont="1" applyFill="1" applyBorder="1" applyAlignment="1">
      <alignment horizontal="center" vertical="center"/>
    </xf>
    <xf numFmtId="4" fontId="10" fillId="7" borderId="29" xfId="1" applyNumberFormat="1" applyBorder="1" applyAlignment="1">
      <alignment horizontal="center" vertical="center"/>
    </xf>
    <xf numFmtId="4" fontId="5" fillId="7" borderId="29" xfId="1" applyNumberFormat="1" applyFont="1" applyBorder="1" applyAlignment="1">
      <alignment horizontal="center" vertical="center"/>
    </xf>
    <xf numFmtId="166" fontId="42" fillId="8" borderId="29" xfId="4" applyNumberFormat="1" applyFont="1" applyFill="1" applyBorder="1" applyAlignment="1">
      <alignment horizontal="center" vertical="center"/>
    </xf>
    <xf numFmtId="8" fontId="9" fillId="9" borderId="29" xfId="0" applyNumberFormat="1" applyFont="1" applyFill="1" applyBorder="1" applyAlignment="1">
      <alignment horizontal="center" vertical="center" wrapText="1"/>
    </xf>
    <xf numFmtId="0" fontId="9" fillId="9" borderId="29" xfId="0" applyFont="1" applyFill="1" applyBorder="1" applyAlignment="1">
      <alignment horizontal="center" vertical="center" wrapText="1"/>
    </xf>
    <xf numFmtId="0" fontId="0" fillId="18" borderId="0" xfId="0" applyFill="1" applyAlignment="1">
      <alignment horizontal="left"/>
    </xf>
    <xf numFmtId="49" fontId="0" fillId="0" borderId="0" xfId="0" applyNumberFormat="1"/>
    <xf numFmtId="49" fontId="6" fillId="10" borderId="0" xfId="0" applyNumberFormat="1" applyFont="1" applyFill="1" applyAlignment="1">
      <alignment horizontal="center" vertical="center"/>
    </xf>
    <xf numFmtId="49" fontId="11" fillId="12" borderId="8" xfId="0" applyNumberFormat="1" applyFont="1" applyFill="1" applyBorder="1"/>
    <xf numFmtId="49" fontId="7" fillId="11" borderId="12" xfId="0" applyNumberFormat="1" applyFont="1" applyFill="1" applyBorder="1" applyAlignment="1">
      <alignment vertical="center" wrapText="1"/>
    </xf>
    <xf numFmtId="0" fontId="0" fillId="18" borderId="0" xfId="0" applyFill="1" applyAlignment="1">
      <alignment horizontal="left" vertical="center"/>
    </xf>
    <xf numFmtId="0" fontId="3" fillId="18" borderId="0" xfId="0" applyFont="1" applyFill="1" applyAlignment="1">
      <alignment horizontal="right" vertical="center"/>
    </xf>
    <xf numFmtId="0" fontId="0" fillId="20" borderId="0" xfId="0" applyFill="1" applyAlignment="1">
      <alignment horizontal="left" vertical="center"/>
    </xf>
    <xf numFmtId="0" fontId="0" fillId="22" borderId="0" xfId="0" applyFill="1" applyAlignment="1">
      <alignment horizontal="left"/>
    </xf>
    <xf numFmtId="0" fontId="47" fillId="22" borderId="0" xfId="0" applyFont="1" applyFill="1" applyAlignment="1">
      <alignment horizontal="right" vertical="center"/>
    </xf>
    <xf numFmtId="0" fontId="4" fillId="10" borderId="0" xfId="0" applyFont="1" applyFill="1" applyAlignment="1">
      <alignment horizontal="center" vertical="center"/>
    </xf>
    <xf numFmtId="0" fontId="2" fillId="0" borderId="0" xfId="0" applyFont="1" applyAlignment="1">
      <alignment horizontal="center" vertical="center"/>
    </xf>
    <xf numFmtId="0" fontId="7" fillId="12" borderId="10" xfId="0" applyFont="1" applyFill="1" applyBorder="1" applyAlignment="1">
      <alignment horizontal="center" vertical="center"/>
    </xf>
    <xf numFmtId="0" fontId="7" fillId="11" borderId="14" xfId="0" applyFont="1" applyFill="1" applyBorder="1" applyAlignment="1">
      <alignment horizontal="center" vertical="center" wrapText="1"/>
    </xf>
    <xf numFmtId="0" fontId="3" fillId="18" borderId="0" xfId="0" applyFont="1" applyFill="1" applyAlignment="1">
      <alignment horizontal="center" vertical="center"/>
    </xf>
    <xf numFmtId="0" fontId="3" fillId="20" borderId="0" xfId="0" applyFont="1" applyFill="1" applyAlignment="1">
      <alignment horizontal="center" vertical="center"/>
    </xf>
    <xf numFmtId="0" fontId="47" fillId="18" borderId="0" xfId="0" applyFont="1" applyFill="1" applyAlignment="1">
      <alignment horizontal="center" vertical="center"/>
    </xf>
    <xf numFmtId="0" fontId="47" fillId="22" borderId="0" xfId="0" applyFont="1" applyFill="1" applyAlignment="1">
      <alignment horizontal="center" vertical="center"/>
    </xf>
    <xf numFmtId="0" fontId="48" fillId="0" borderId="0" xfId="0" applyFont="1" applyAlignment="1">
      <alignment horizontal="center" vertical="center"/>
    </xf>
    <xf numFmtId="0" fontId="0" fillId="23" borderId="0" xfId="0" applyFill="1" applyAlignment="1">
      <alignment horizontal="left"/>
    </xf>
    <xf numFmtId="0" fontId="49" fillId="23" borderId="0" xfId="0" applyFont="1" applyFill="1" applyAlignment="1">
      <alignment horizontal="right"/>
    </xf>
    <xf numFmtId="0" fontId="49" fillId="23" borderId="0" xfId="0" applyFont="1" applyFill="1" applyAlignment="1">
      <alignment horizontal="center"/>
    </xf>
    <xf numFmtId="14" fontId="0" fillId="0" borderId="0" xfId="0" applyNumberFormat="1"/>
    <xf numFmtId="0" fontId="0" fillId="22" borderId="0" xfId="0" applyFill="1"/>
    <xf numFmtId="0" fontId="0" fillId="24" borderId="0" xfId="0" applyFill="1"/>
    <xf numFmtId="14" fontId="0" fillId="24" borderId="0" xfId="0" applyNumberFormat="1" applyFill="1"/>
    <xf numFmtId="0" fontId="42" fillId="22" borderId="0" xfId="0" applyFont="1" applyFill="1"/>
    <xf numFmtId="14" fontId="42" fillId="22" borderId="0" xfId="0" applyNumberFormat="1" applyFont="1" applyFill="1"/>
    <xf numFmtId="0" fontId="5" fillId="0" borderId="0" xfId="0" applyFont="1"/>
    <xf numFmtId="0" fontId="42" fillId="24" borderId="0" xfId="0" applyFont="1" applyFill="1"/>
    <xf numFmtId="14" fontId="42" fillId="24" borderId="0" xfId="0" applyNumberFormat="1" applyFont="1" applyFill="1"/>
    <xf numFmtId="0" fontId="5" fillId="0" borderId="32" xfId="0" applyFont="1" applyBorder="1"/>
    <xf numFmtId="0" fontId="0" fillId="0" borderId="32" xfId="0" applyBorder="1"/>
    <xf numFmtId="0" fontId="0" fillId="0" borderId="29" xfId="0" applyBorder="1"/>
    <xf numFmtId="0" fontId="9" fillId="0" borderId="32" xfId="0" applyFont="1" applyBorder="1"/>
    <xf numFmtId="0" fontId="9" fillId="0" borderId="30" xfId="0" applyFont="1" applyBorder="1"/>
    <xf numFmtId="0" fontId="0" fillId="18" borderId="31" xfId="0" applyFill="1" applyBorder="1" applyAlignment="1">
      <alignment horizontal="left"/>
    </xf>
    <xf numFmtId="0" fontId="0" fillId="0" borderId="32" xfId="0" applyBorder="1" applyAlignment="1">
      <alignment horizontal="left"/>
    </xf>
    <xf numFmtId="0" fontId="43" fillId="0" borderId="32" xfId="0" applyFont="1" applyBorder="1" applyAlignment="1">
      <alignment vertical="center"/>
    </xf>
    <xf numFmtId="0" fontId="45" fillId="0" borderId="32" xfId="0" applyFont="1" applyBorder="1" applyAlignment="1">
      <alignment vertical="center"/>
    </xf>
    <xf numFmtId="0" fontId="43" fillId="0" borderId="32" xfId="0" applyFont="1" applyBorder="1" applyAlignment="1">
      <alignment horizontal="left" vertical="center" indent="1"/>
    </xf>
    <xf numFmtId="0" fontId="44" fillId="0" borderId="32" xfId="0" applyFont="1" applyBorder="1" applyAlignment="1">
      <alignment vertical="center"/>
    </xf>
    <xf numFmtId="0" fontId="43" fillId="0" borderId="30" xfId="0" applyFont="1" applyBorder="1" applyAlignment="1">
      <alignment horizontal="left" vertical="center" indent="1"/>
    </xf>
    <xf numFmtId="0" fontId="9" fillId="24" borderId="0" xfId="0" applyFont="1" applyFill="1"/>
    <xf numFmtId="14" fontId="9" fillId="24" borderId="0" xfId="0" applyNumberFormat="1" applyFont="1" applyFill="1"/>
    <xf numFmtId="0" fontId="9" fillId="18" borderId="0" xfId="0" applyFont="1" applyFill="1"/>
    <xf numFmtId="0" fontId="0" fillId="18" borderId="0" xfId="0" applyFill="1"/>
    <xf numFmtId="0" fontId="51" fillId="24" borderId="0" xfId="0" applyFont="1" applyFill="1"/>
    <xf numFmtId="14" fontId="51" fillId="24" borderId="0" xfId="0" applyNumberFormat="1" applyFont="1" applyFill="1"/>
    <xf numFmtId="0" fontId="51" fillId="0" borderId="0" xfId="0" applyFont="1"/>
    <xf numFmtId="0" fontId="6" fillId="18" borderId="0" xfId="0" applyFont="1" applyFill="1" applyAlignment="1">
      <alignment horizontal="left"/>
    </xf>
    <xf numFmtId="0" fontId="51" fillId="22" borderId="0" xfId="0" applyFont="1" applyFill="1"/>
    <xf numFmtId="14" fontId="51" fillId="22" borderId="0" xfId="0" applyNumberFormat="1" applyFont="1" applyFill="1"/>
    <xf numFmtId="0" fontId="0" fillId="0" borderId="0" xfId="0" applyAlignment="1">
      <alignment horizontal="right" vertical="center"/>
    </xf>
    <xf numFmtId="0" fontId="4" fillId="10" borderId="0" xfId="0" applyFont="1" applyFill="1" applyAlignment="1">
      <alignment horizontal="right" vertical="center"/>
    </xf>
    <xf numFmtId="0" fontId="2" fillId="0" borderId="0" xfId="0" applyFont="1" applyAlignment="1">
      <alignment horizontal="right" vertical="center"/>
    </xf>
    <xf numFmtId="0" fontId="7" fillId="12" borderId="10" xfId="0" applyFont="1" applyFill="1" applyBorder="1" applyAlignment="1">
      <alignment horizontal="right" vertical="center"/>
    </xf>
    <xf numFmtId="0" fontId="11" fillId="11" borderId="0" xfId="0" applyFont="1" applyFill="1" applyAlignment="1">
      <alignment horizontal="right" vertical="center" wrapText="1"/>
    </xf>
    <xf numFmtId="0" fontId="3" fillId="0" borderId="0" xfId="0" applyFont="1" applyAlignment="1">
      <alignment horizontal="right" vertical="center"/>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8" fillId="9" borderId="29" xfId="0" applyFont="1" applyFill="1" applyBorder="1" applyAlignment="1">
      <alignment horizontal="center"/>
    </xf>
    <xf numFmtId="0" fontId="7" fillId="17" borderId="22" xfId="0" applyFont="1" applyFill="1" applyBorder="1" applyAlignment="1">
      <alignment horizontal="center"/>
    </xf>
    <xf numFmtId="0" fontId="7" fillId="17" borderId="23" xfId="0" applyFont="1" applyFill="1" applyBorder="1" applyAlignment="1">
      <alignment horizontal="center"/>
    </xf>
    <xf numFmtId="0" fontId="6" fillId="21" borderId="30" xfId="0" applyFont="1" applyFill="1" applyBorder="1" applyAlignment="1">
      <alignment horizontal="center"/>
    </xf>
    <xf numFmtId="0" fontId="8" fillId="21" borderId="30" xfId="0" applyFont="1" applyFill="1" applyBorder="1" applyAlignment="1">
      <alignment horizontal="center"/>
    </xf>
    <xf numFmtId="0" fontId="11" fillId="12" borderId="29" xfId="3" applyFont="1" applyFill="1" applyBorder="1" applyAlignment="1">
      <alignment horizontal="center"/>
    </xf>
    <xf numFmtId="0" fontId="50" fillId="20" borderId="0" xfId="0" applyFont="1" applyFill="1" applyAlignment="1">
      <alignment horizontal="left" vertic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 cent" xfId="5" builtinId="5"/>
  </cellStyles>
  <dxfs count="28">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numFmt numFmtId="0" formatCode="General"/>
    </dxf>
    <dxf>
      <numFmt numFmtId="0" formatCode="General"/>
    </dxf>
    <dxf>
      <numFmt numFmtId="30" formatCode="@"/>
    </dxf>
    <dxf>
      <numFmt numFmtId="19" formatCode="yyyy/mm/dd"/>
    </dxf>
    <dxf>
      <numFmt numFmtId="19" formatCode="yyyy/mm/dd"/>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FFFF00"/>
        </patternFill>
      </fil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FFFF00"/>
        </patternFill>
      </fill>
      <alignment horizontal="right" vertical="center" textRotation="0" wrapText="0" indent="0" justifyLastLine="0" shrinkToFit="0" readingOrder="0"/>
    </dxf>
    <dxf>
      <alignment horizontal="left" vertical="center" textRotation="0" wrapText="0" indent="0" justifyLastLine="0" shrinkToFit="0" readingOrder="0"/>
    </dxf>
    <dxf>
      <fill>
        <patternFill patternType="solid">
          <fgColor indexed="64"/>
          <bgColor rgb="FFFFFF00"/>
        </patternFill>
      </fill>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30" formatCode="@"/>
    </dxf>
    <dxf>
      <numFmt numFmtId="30" formatCode="@"/>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general"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181225" y="255589"/>
          <a:ext cx="590550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 </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152398</xdr:rowOff>
    </xdr:from>
    <xdr:to>
      <xdr:col>8</xdr:col>
      <xdr:colOff>57150</xdr:colOff>
      <xdr:row>38</xdr:row>
      <xdr:rowOff>19052</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162173"/>
          <a:ext cx="8601075" cy="6162679"/>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3"/>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3" y="5800022"/>
              <a:ext cx="7121054" cy="65952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 </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07166" y="6380051"/>
              <a:ext cx="7134482" cy="639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 </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3" y="6957328"/>
              <a:ext cx="7178602" cy="47237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 </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40620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 </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68216" y="85725"/>
          <a:ext cx="9679197" cy="778972"/>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46566</xdr:colOff>
      <xdr:row>3</xdr:row>
      <xdr:rowOff>220346</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Durham District School Board</a:t>
          </a:fld>
          <a:endParaRPr lang="en-CA" sz="1800" b="1" cap="small" baseline="0">
            <a:solidFill>
              <a:schemeClr val="bg1"/>
            </a:solidFill>
          </a:endParaRPr>
        </a:p>
      </xdr:txBody>
    </xdr:sp>
    <xdr:clientData/>
  </xdr:twoCellAnchor>
  <xdr:twoCellAnchor>
    <xdr:from>
      <xdr:col>1</xdr:col>
      <xdr:colOff>369703</xdr:colOff>
      <xdr:row>9</xdr:row>
      <xdr:rowOff>149817</xdr:rowOff>
    </xdr:from>
    <xdr:to>
      <xdr:col>6</xdr:col>
      <xdr:colOff>435123</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37921" y="1897447"/>
          <a:ext cx="3830832" cy="470158"/>
          <a:chOff x="2213591" y="1949450"/>
          <a:chExt cx="2760803"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3591" y="1949450"/>
            <a:ext cx="2760803"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$45.9M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693742" y="2819608"/>
          <a:ext cx="4070876" cy="454580"/>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54</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349878" y="2828579"/>
          <a:ext cx="4513809" cy="421978"/>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11</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2020-21 - 2024-25</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132</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351419" y="3367820"/>
          <a:ext cx="4383683" cy="448108"/>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132</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635300" y="4834732"/>
          <a:ext cx="6920639" cy="583704"/>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2251</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97%</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97%</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350583" y="1889472"/>
          <a:ext cx="4073378" cy="492383"/>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$15.4M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2025-2026</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38101</xdr:colOff>
      <xdr:row>0</xdr:row>
      <xdr:rowOff>60958</xdr:rowOff>
    </xdr:from>
    <xdr:to>
      <xdr:col>6</xdr:col>
      <xdr:colOff>60960</xdr:colOff>
      <xdr:row>15</xdr:row>
      <xdr:rowOff>160019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38101" y="60958"/>
          <a:ext cx="7871459" cy="3870961"/>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665904</xdr:colOff>
      <xdr:row>1</xdr:row>
      <xdr:rowOff>627804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 </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142" totalsRowCount="1" headerRowDxfId="27" dataDxfId="26">
  <autoFilter ref="A5:J141" xr:uid="{2EDE4970-DC09-4569-89E7-8AAED4B7975F}"/>
  <sortState xmlns:xlrd2="http://schemas.microsoft.com/office/spreadsheetml/2017/richdata2" ref="A6:J141">
    <sortCondition ref="A5:A141"/>
  </sortState>
  <tableColumns count="10">
    <tableColumn id="1" xr3:uid="{A9CAB48F-4ED3-4393-BD42-A44E1BCC09AD}" name="Name of School Facility"/>
    <tableColumn id="2" xr3:uid="{9810C622-DB9C-4222-852B-9DFB26916BCD}" name="Building ID" totalsRowFunction="custom" dataDxfId="25" totalsRowDxfId="24">
      <totalsRowFormula>COUNTA(B6:B141)</totalsRowFormula>
    </tableColumn>
    <tableColumn id="3" xr3:uid="{824B94AA-6AF0-457D-91C8-967BB2972B88}" name="Type of School Facility Ventilation" dataDxfId="23" totalsRowDxfId="22"/>
    <tableColumn id="4" xr3:uid="{971F9387-6B2F-4FCE-AE69-30E48A085B27}" name="Ventilation assessed " dataDxfId="21" totalsRowDxfId="20"/>
    <tableColumn id="6" xr3:uid="{3CAB1762-5555-4B9B-B61D-39BDCF2528F1}" name="Higher grade filters installed" dataDxfId="19" totalsRowDxfId="18"/>
    <tableColumn id="7" xr3:uid="{56A72B1A-802C-409A-9309-5BE04DCF3E58}" name="Increased frequency of filter changes" dataDxfId="17" totalsRowDxfId="16"/>
    <tableColumn id="8" xr3:uid="{13FB0FA1-B62E-4E55-9B39-65565BE097E6}" name="Increased fresh air intake (windows and/or mechanical ventilation systems)" dataDxfId="15" totalsRowDxfId="14"/>
    <tableColumn id="10" xr3:uid="{FD69C0EB-9B34-4CD6-B72D-78970B1FE525}" name="HEPA units deployed in portables, as needed " totalsRowLabel="Total deployed in Schools on report = " dataDxfId="13" totalsRowDxfId="12"/>
    <tableColumn id="11" xr3:uid="{B0F1D5F8-14E6-41CB-8BD4-B8EDB20C72E7}" name="Standalone HEPA filter units in place" totalsRowFunction="sum" dataDxfId="11" totalsRowDxfId="10">
      <calculatedColumnFormula>INDEX(Table2[Count of Equipment '#],MATCH(Table1[[#This Row],[Building ID]],Table2[Building ID wo B0],0))</calculatedColumnFormula>
    </tableColumn>
    <tableColumn id="12" xr3:uid="{B33F2A49-E183-4E4C-987D-8809AF03C25D}" name="Board ID" dataDxfId="9" totalsRowDxfId="8"/>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25902-909E-4432-BA1A-20BE331E9071}" name="Table4" displayName="Table4" ref="A1:G22" totalsRowShown="0">
  <autoFilter ref="A1:G22" xr:uid="{9E725902-909E-4432-BA1A-20BE331E9071}"/>
  <sortState xmlns:xlrd2="http://schemas.microsoft.com/office/spreadsheetml/2017/richdata2" ref="A2:F22">
    <sortCondition ref="E1:E22"/>
  </sortState>
  <tableColumns count="7">
    <tableColumn id="1" xr3:uid="{F9644F1B-ACC8-4EAA-8A62-11888DE76461}" name="Project Number"/>
    <tableColumn id="2" xr3:uid="{4C384573-357E-4056-B8EF-141A97108D3C}" name="Project Name"/>
    <tableColumn id="3" xr3:uid="{EC692BC9-7B91-4167-857C-D57EA62B997A}" name="Project Organization"/>
    <tableColumn id="4" xr3:uid="{146FD6F5-BB2B-4F3B-91EE-032826D89D6B}" name="Project Manager"/>
    <tableColumn id="5" xr3:uid="{5A93B2F0-1031-4ADA-A692-4EA8E8883B5D}" name="Construction Start Date" dataDxfId="7"/>
    <tableColumn id="6" xr3:uid="{639A5419-08AE-416A-A8E4-70CA527B55CB}" name="Construction Completion Date" dataDxfId="6"/>
    <tableColumn id="7" xr3:uid="{4EB9AF98-403B-45AE-82B0-FA30CBD58F1E}" name="Incl. In Prev. Year on tab 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437B5F-ED84-4230-83A9-12C808B4A819}" name="Table2" displayName="Table2" ref="A1:C136" totalsRowShown="0">
  <autoFilter ref="A1:C136" xr:uid="{9C437B5F-ED84-4230-83A9-12C808B4A819}"/>
  <sortState xmlns:xlrd2="http://schemas.microsoft.com/office/spreadsheetml/2017/richdata2" ref="A2:C136">
    <sortCondition ref="B1:B136"/>
  </sortState>
  <tableColumns count="3">
    <tableColumn id="1" xr3:uid="{87F1003D-E3E8-43E1-BDC8-4F7F5957D71D}" name="ID Code" dataDxfId="5"/>
    <tableColumn id="3" xr3:uid="{B886AD46-92C7-41F9-B3E7-79CCBF2CA004}" name="Building ID wo B0" dataDxfId="4">
      <calculatedColumnFormula>SUBSTITUTE(Table2[[#This Row],[ID Code]],"B0","")</calculatedColumnFormula>
    </tableColumn>
    <tableColumn id="2" xr3:uid="{69D8DED6-0EFE-40C3-BCFA-0F208B2250A1}" name="Count of Equipment #"/>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2E8814-A5B4-4448-9101-5A6688A70059}" name="Table5" displayName="Table5" ref="A1:C93" totalsRowShown="0">
  <autoFilter ref="A1:C93" xr:uid="{082E8814-A5B4-4448-9101-5A6688A70059}"/>
  <tableColumns count="3">
    <tableColumn id="1" xr3:uid="{8010C65E-951C-46E5-AD6C-CFA84E679187}" name="School with Portables"/>
    <tableColumn id="2" xr3:uid="{4F5246C0-A392-428C-B27C-9B9467EECD4B}" name="Count of Equipment #"/>
    <tableColumn id="3" xr3:uid="{8B15EFE9-4BC9-4801-BD4D-A607FF1763F3}" name="I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21AA41-21FE-4B90-A1AE-ACED1A2601BA}" name="Table7" displayName="Table7" ref="A95:C231" totalsRowShown="0">
  <autoFilter ref="A95:C231" xr:uid="{6721AA41-21FE-4B90-A1AE-ACED1A2601BA}"/>
  <tableColumns count="3">
    <tableColumn id="1" xr3:uid="{E786183D-AB83-47D3-A8CA-AF763CBE0372}" name="School on Ministry List"/>
    <tableColumn id="2" xr3:uid="{79A5BC15-4700-49BF-8D1E-476D331663F5}" name="School ID"/>
    <tableColumn id="3" xr3:uid="{87C5D36C-4650-4C37-83DA-DB8F29BACBE7}" name="# of Portables" dataDxfId="3">
      <calculatedColumnFormula>INDEX(Table5[Count of Equipment '#],MATCH(Table7[[#This Row],[School ID]],Table5[ID],0))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9"/>
  <sheetViews>
    <sheetView showGridLines="0" showRowColHeaders="0" showRuler="0" view="pageLayout" zoomScaleNormal="100" zoomScaleSheetLayoutView="100" workbookViewId="0">
      <selection activeCell="D40" sqref="D40"/>
    </sheetView>
  </sheetViews>
  <sheetFormatPr defaultColWidth="8.81640625" defaultRowHeight="14.5"/>
  <cols>
    <col min="1" max="1" width="8.81640625" customWidth="1"/>
    <col min="2" max="8" width="16.81640625" customWidth="1"/>
    <col min="9" max="9" width="2" customWidth="1"/>
  </cols>
  <sheetData>
    <row r="1" spans="1:11" ht="15.5">
      <c r="A1" s="33" t="s">
        <v>52</v>
      </c>
    </row>
    <row r="2" spans="1:11" ht="60.75" customHeight="1">
      <c r="B2" s="210"/>
      <c r="C2" s="210"/>
      <c r="D2" s="210"/>
      <c r="E2" s="210"/>
      <c r="F2" s="210"/>
      <c r="G2" s="210"/>
      <c r="H2" s="210"/>
    </row>
    <row r="3" spans="1:11" ht="15" customHeight="1">
      <c r="A3" s="111"/>
    </row>
    <row r="4" spans="1:11" ht="40" customHeight="1">
      <c r="B4" s="211" t="s">
        <v>741</v>
      </c>
      <c r="C4" s="211"/>
      <c r="D4" s="211"/>
      <c r="E4" s="211"/>
      <c r="F4" s="211"/>
      <c r="G4" s="211"/>
      <c r="H4" s="211"/>
      <c r="K4" s="112"/>
    </row>
    <row r="5" spans="1:11" ht="20.5" customHeight="1">
      <c r="B5" s="211"/>
      <c r="C5" s="211"/>
      <c r="D5" s="211"/>
      <c r="E5" s="211"/>
      <c r="F5" s="211"/>
      <c r="G5" s="211"/>
      <c r="H5" s="211"/>
      <c r="K5" s="112"/>
    </row>
    <row r="6" spans="1:11" ht="6.65" customHeight="1">
      <c r="K6" s="113"/>
    </row>
    <row r="7" spans="1:11" ht="46" customHeight="1">
      <c r="A7" s="114"/>
      <c r="B7" s="115"/>
      <c r="C7" s="212"/>
      <c r="D7" s="212"/>
      <c r="E7" s="212"/>
      <c r="F7" s="212"/>
      <c r="G7" s="212"/>
      <c r="K7" s="116"/>
    </row>
    <row r="8" spans="1:11">
      <c r="A8" s="115"/>
      <c r="B8" s="115"/>
    </row>
    <row r="9" spans="1:11">
      <c r="A9" s="115"/>
      <c r="B9" s="115"/>
    </row>
    <row r="10" spans="1:11">
      <c r="A10" s="115"/>
      <c r="B10" s="115"/>
    </row>
    <row r="11" spans="1:11">
      <c r="A11" s="114"/>
      <c r="B11" s="115"/>
    </row>
    <row r="12" spans="1:11">
      <c r="A12" s="115"/>
      <c r="B12" s="115"/>
    </row>
    <row r="13" spans="1:11">
      <c r="A13" s="115"/>
      <c r="B13" s="115"/>
    </row>
    <row r="14" spans="1:11">
      <c r="A14" s="115"/>
      <c r="B14" s="115"/>
    </row>
    <row r="15" spans="1:11">
      <c r="A15" s="115"/>
      <c r="B15" s="115"/>
    </row>
    <row r="19" ht="22.75" customHeight="1"/>
  </sheetData>
  <sheetProtection algorithmName="SHA-512" hashValue="rElDfMbRox60Wfto7vP4U3qReuDJsItH6gyyHjl7r0sGTtgNr3AHU8VVryPnisWq/Rjk+YXPK7Ve8Q7nTX5hWw==" saltValue="jKhTuLpYtDppKRt7HorXwg==" spinCount="100000" sheet="1" objects="1" scenarios="1" selectLockedCells="1" selectUnlockedCells="1"/>
  <mergeCells count="3">
    <mergeCell ref="B2:H2"/>
    <mergeCell ref="B4:H5"/>
    <mergeCell ref="C7:G7"/>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P18" sqref="P18"/>
    </sheetView>
  </sheetViews>
  <sheetFormatPr defaultRowHeight="14.5"/>
  <cols>
    <col min="2" max="2" width="17.54296875" style="12" customWidth="1"/>
    <col min="3" max="3" width="35" customWidth="1"/>
    <col min="4" max="4" width="13.54296875" customWidth="1"/>
    <col min="5" max="5" width="14.1796875" customWidth="1"/>
    <col min="6" max="9" width="8.54296875" customWidth="1"/>
    <col min="10" max="10" width="17.1796875" customWidth="1"/>
    <col min="11" max="11" width="13.54296875" customWidth="1"/>
    <col min="13" max="13" width="13.81640625" customWidth="1"/>
    <col min="14" max="14" width="14.453125" customWidth="1"/>
    <col min="15" max="15" width="14.1796875" customWidth="1"/>
    <col min="16" max="16" width="38.81640625" customWidth="1"/>
    <col min="17" max="17" width="17.54296875" customWidth="1"/>
    <col min="18" max="18" width="13.1796875" customWidth="1"/>
    <col min="19" max="19" width="15.81640625" customWidth="1"/>
    <col min="20" max="20" width="18.81640625" customWidth="1"/>
    <col min="21" max="23" width="18.54296875" customWidth="1"/>
    <col min="24" max="24" width="11.81640625" customWidth="1"/>
    <col min="25" max="25" width="19.1796875" customWidth="1"/>
    <col min="29" max="33" width="9.1796875" customWidth="1"/>
    <col min="34" max="34" width="57.54296875" customWidth="1"/>
    <col min="35" max="35" width="19.54296875" customWidth="1"/>
  </cols>
  <sheetData>
    <row r="1" spans="1:34" ht="15.5">
      <c r="A1" s="33" t="s">
        <v>55</v>
      </c>
      <c r="C1" s="13" t="s">
        <v>15</v>
      </c>
      <c r="D1" s="221" t="s">
        <v>16</v>
      </c>
      <c r="E1" s="221"/>
      <c r="F1" s="222" t="s">
        <v>17</v>
      </c>
      <c r="G1" s="222"/>
      <c r="P1" s="13" t="s">
        <v>15</v>
      </c>
      <c r="Q1" s="36"/>
      <c r="R1" s="36"/>
      <c r="S1" s="36"/>
      <c r="T1" s="36"/>
      <c r="U1" s="36"/>
      <c r="V1" t="s">
        <v>62</v>
      </c>
    </row>
    <row r="2" spans="1:34" ht="43.5">
      <c r="A2" t="s">
        <v>9</v>
      </c>
      <c r="B2" s="12" t="s">
        <v>10</v>
      </c>
      <c r="C2" t="s">
        <v>11</v>
      </c>
      <c r="D2" s="13" t="s">
        <v>12</v>
      </c>
      <c r="E2" s="13" t="s">
        <v>13</v>
      </c>
      <c r="F2" s="13" t="s">
        <v>12</v>
      </c>
      <c r="G2" s="13" t="s">
        <v>13</v>
      </c>
      <c r="H2" s="13" t="s">
        <v>14</v>
      </c>
      <c r="I2" s="13" t="s">
        <v>30</v>
      </c>
      <c r="J2" s="13" t="s">
        <v>31</v>
      </c>
      <c r="K2" s="13" t="s">
        <v>0</v>
      </c>
      <c r="L2" s="13" t="s">
        <v>32</v>
      </c>
      <c r="M2" s="13" t="s">
        <v>33</v>
      </c>
      <c r="N2" s="13" t="s">
        <v>34</v>
      </c>
      <c r="O2" s="17" t="s">
        <v>35</v>
      </c>
      <c r="P2" t="s">
        <v>11</v>
      </c>
      <c r="Q2" s="36" t="s">
        <v>56</v>
      </c>
      <c r="R2" s="36" t="s">
        <v>57</v>
      </c>
      <c r="S2" s="37" t="s">
        <v>60</v>
      </c>
      <c r="T2" s="37" t="s">
        <v>58</v>
      </c>
      <c r="U2" s="37" t="s">
        <v>59</v>
      </c>
      <c r="V2" s="38" t="s">
        <v>61</v>
      </c>
      <c r="W2" s="38" t="s">
        <v>61</v>
      </c>
      <c r="X2" s="38" t="s">
        <v>96</v>
      </c>
      <c r="Y2" s="38" t="s">
        <v>97</v>
      </c>
      <c r="Z2" s="54"/>
      <c r="AA2" s="54"/>
      <c r="AB2" s="54"/>
      <c r="AH2" s="45" t="s">
        <v>63</v>
      </c>
    </row>
    <row r="3" spans="1:34">
      <c r="A3">
        <v>1</v>
      </c>
      <c r="B3" s="12">
        <v>1</v>
      </c>
      <c r="C3" t="s">
        <v>354</v>
      </c>
      <c r="D3" s="14"/>
      <c r="E3" s="14"/>
      <c r="F3" s="14"/>
      <c r="G3" s="14"/>
      <c r="H3" s="14"/>
      <c r="I3" s="14"/>
      <c r="J3" s="14"/>
      <c r="K3" s="39" t="str">
        <f>IF($C3='4. Board Level Worksheet'!$C$5,'4. Board Level Worksheet'!$C$18,"")</f>
        <v/>
      </c>
      <c r="L3" s="39" t="str">
        <f>IF($C3='4. Board Level Worksheet'!$C$5,'4. Board Level Worksheet'!$C$19,"")</f>
        <v/>
      </c>
      <c r="M3" s="41" t="str">
        <f>IF($C3='4. Board Level Worksheet'!$C$5,'4. Board Level Worksheet'!$C$21,"")</f>
        <v/>
      </c>
      <c r="N3" s="41" t="str">
        <f>IF($C3='4. Board Level Worksheet'!$C$5,'4. Board Level Worksheet'!$C$28,"")</f>
        <v/>
      </c>
      <c r="O3" s="41"/>
      <c r="P3" t="s">
        <v>354</v>
      </c>
      <c r="Q3" s="41">
        <v>293100</v>
      </c>
      <c r="R3" s="41">
        <v>293100</v>
      </c>
      <c r="S3" s="41">
        <v>161908</v>
      </c>
      <c r="T3" s="41">
        <v>18000</v>
      </c>
      <c r="U3" s="41">
        <v>109</v>
      </c>
      <c r="V3" s="103">
        <v>129160.54469351232</v>
      </c>
      <c r="W3" s="103">
        <f>ROUND(V3,0)</f>
        <v>129161</v>
      </c>
      <c r="X3" s="41">
        <v>268398</v>
      </c>
      <c r="Y3" s="41">
        <v>193307</v>
      </c>
      <c r="Z3" s="40"/>
      <c r="AA3" s="40"/>
      <c r="AB3" s="40"/>
      <c r="AH3" s="44" t="s">
        <v>67</v>
      </c>
    </row>
    <row r="4" spans="1:34">
      <c r="A4">
        <v>2</v>
      </c>
      <c r="B4" s="12">
        <v>2</v>
      </c>
      <c r="C4" t="s">
        <v>355</v>
      </c>
      <c r="D4" s="14"/>
      <c r="E4" s="14"/>
      <c r="F4" s="14"/>
      <c r="G4" s="14"/>
      <c r="H4" s="14"/>
      <c r="I4" s="14"/>
      <c r="J4" s="14"/>
      <c r="K4" s="39" t="str">
        <f>IF($C4='4. Board Level Worksheet'!$C$5,'4. Board Level Worksheet'!$C$18,"")</f>
        <v/>
      </c>
      <c r="L4" s="39" t="str">
        <f>IF($C4='4. Board Level Worksheet'!$C$5,'4. Board Level Worksheet'!$C$19,"")</f>
        <v/>
      </c>
      <c r="M4" s="41" t="str">
        <f>IF($C4='4. Board Level Worksheet'!$C$5,'4. Board Level Worksheet'!$C$21,"")</f>
        <v/>
      </c>
      <c r="N4" s="41" t="str">
        <f>IF($C4='4. Board Level Worksheet'!$C$5,'4. Board Level Worksheet'!$C$28,"")</f>
        <v/>
      </c>
      <c r="O4" s="41" t="str">
        <f>IF($C4='4. Board Level Worksheet'!$C$5,'4. Board Level Worksheet'!#REF!,"")</f>
        <v/>
      </c>
      <c r="P4" t="s">
        <v>355</v>
      </c>
      <c r="Q4" s="41">
        <v>416400</v>
      </c>
      <c r="R4" s="41">
        <v>416400</v>
      </c>
      <c r="S4" s="41">
        <v>178138</v>
      </c>
      <c r="T4" s="41">
        <v>28000</v>
      </c>
      <c r="U4" s="41">
        <v>132</v>
      </c>
      <c r="V4" s="103">
        <v>155381.10639821031</v>
      </c>
      <c r="W4" s="103">
        <f t="shared" ref="W4:W67" si="0">ROUND(V4,0)</f>
        <v>155381</v>
      </c>
      <c r="X4" s="41">
        <v>323016</v>
      </c>
      <c r="Y4" s="41">
        <v>227876</v>
      </c>
      <c r="Z4" s="40"/>
      <c r="AA4" s="40"/>
      <c r="AB4" s="40"/>
      <c r="AH4" s="44" t="s">
        <v>64</v>
      </c>
    </row>
    <row r="5" spans="1:34">
      <c r="A5">
        <v>3</v>
      </c>
      <c r="B5" s="12">
        <v>3</v>
      </c>
      <c r="C5" t="s">
        <v>356</v>
      </c>
      <c r="D5" s="14"/>
      <c r="E5" s="14"/>
      <c r="F5" s="14"/>
      <c r="G5" s="14"/>
      <c r="H5" s="14"/>
      <c r="I5" s="14"/>
      <c r="J5" s="14"/>
      <c r="K5" s="39" t="str">
        <f>IF($C5='4. Board Level Worksheet'!$C$5,'4. Board Level Worksheet'!$C$18,"")</f>
        <v/>
      </c>
      <c r="L5" s="39" t="str">
        <f>IF($C5='4. Board Level Worksheet'!$C$5,'4. Board Level Worksheet'!$C$19,"")</f>
        <v/>
      </c>
      <c r="M5" s="41" t="str">
        <f>IF($C5='4. Board Level Worksheet'!$C$5,'4. Board Level Worksheet'!$C$21,"")</f>
        <v/>
      </c>
      <c r="N5" s="41" t="str">
        <f>IF($C5='4. Board Level Worksheet'!$C$5,'4. Board Level Worksheet'!$C$28,"")</f>
        <v/>
      </c>
      <c r="O5" s="41" t="str">
        <f>IF($C5='4. Board Level Worksheet'!$C$5,'4. Board Level Worksheet'!#REF!,"")</f>
        <v/>
      </c>
      <c r="P5" t="s">
        <v>356</v>
      </c>
      <c r="Q5" s="41">
        <v>449100</v>
      </c>
      <c r="R5" s="41">
        <v>449100</v>
      </c>
      <c r="S5" s="41">
        <v>208436</v>
      </c>
      <c r="T5" s="41">
        <v>34000</v>
      </c>
      <c r="U5" s="41">
        <v>900</v>
      </c>
      <c r="V5" s="103">
        <v>271916.93619686802</v>
      </c>
      <c r="W5" s="103">
        <f t="shared" si="0"/>
        <v>271917</v>
      </c>
      <c r="X5" s="41">
        <v>510593</v>
      </c>
      <c r="Y5" s="41">
        <v>327370</v>
      </c>
      <c r="Z5" s="40"/>
      <c r="AA5" s="40"/>
      <c r="AB5" s="40"/>
      <c r="AH5" s="44" t="s">
        <v>80</v>
      </c>
    </row>
    <row r="6" spans="1:34">
      <c r="A6">
        <v>4</v>
      </c>
      <c r="B6" s="12">
        <v>4</v>
      </c>
      <c r="C6" t="s">
        <v>357</v>
      </c>
      <c r="D6" s="14"/>
      <c r="E6" s="14"/>
      <c r="F6" s="14"/>
      <c r="G6" s="14"/>
      <c r="H6" s="14"/>
      <c r="I6" s="14"/>
      <c r="J6" s="14"/>
      <c r="K6" s="39" t="str">
        <f>IF($C6='4. Board Level Worksheet'!$C$5,'4. Board Level Worksheet'!$C$18,"")</f>
        <v/>
      </c>
      <c r="L6" s="39" t="str">
        <f>IF($C6='4. Board Level Worksheet'!$C$5,'4. Board Level Worksheet'!$C$19,"")</f>
        <v/>
      </c>
      <c r="M6" s="41" t="str">
        <f>IF($C6='4. Board Level Worksheet'!$C$5,'4. Board Level Worksheet'!$C$21,"")</f>
        <v/>
      </c>
      <c r="N6" s="41" t="str">
        <f>IF($C6='4. Board Level Worksheet'!$C$5,'4. Board Level Worksheet'!$C$28,"")</f>
        <v/>
      </c>
      <c r="O6" s="41" t="str">
        <f>IF($C6='4. Board Level Worksheet'!$C$5,'4. Board Level Worksheet'!#REF!,"")</f>
        <v/>
      </c>
      <c r="P6" t="s">
        <v>357</v>
      </c>
      <c r="Q6" s="41">
        <v>356200</v>
      </c>
      <c r="R6" s="41">
        <v>356200</v>
      </c>
      <c r="S6" s="41">
        <v>172157</v>
      </c>
      <c r="T6" s="41">
        <v>3000</v>
      </c>
      <c r="U6" s="41">
        <v>181</v>
      </c>
      <c r="V6" s="103">
        <v>226273.73619239376</v>
      </c>
      <c r="W6" s="103">
        <f t="shared" si="0"/>
        <v>226274</v>
      </c>
      <c r="X6" s="41">
        <v>411489</v>
      </c>
      <c r="Y6" s="41">
        <v>282901</v>
      </c>
      <c r="Z6" s="40"/>
      <c r="AA6" s="40"/>
      <c r="AB6" s="40"/>
    </row>
    <row r="7" spans="1:34">
      <c r="A7">
        <v>5</v>
      </c>
      <c r="B7" s="12" t="s">
        <v>18</v>
      </c>
      <c r="C7" t="s">
        <v>358</v>
      </c>
      <c r="D7" s="14"/>
      <c r="E7" s="14"/>
      <c r="F7" s="14"/>
      <c r="G7" s="14"/>
      <c r="H7" s="14"/>
      <c r="I7" s="14"/>
      <c r="J7" s="14"/>
      <c r="K7" s="39" t="str">
        <f>IF($C7='4. Board Level Worksheet'!$C$5,'4. Board Level Worksheet'!$C$18,"")</f>
        <v/>
      </c>
      <c r="L7" s="39" t="str">
        <f>IF($C7='4. Board Level Worksheet'!$C$5,'4. Board Level Worksheet'!$C$19,"")</f>
        <v/>
      </c>
      <c r="M7" s="41" t="str">
        <f>IF($C7='4. Board Level Worksheet'!$C$5,'4. Board Level Worksheet'!$C$21,"")</f>
        <v/>
      </c>
      <c r="N7" s="41" t="str">
        <f>IF($C7='4. Board Level Worksheet'!$C$5,'4. Board Level Worksheet'!$C$28,"")</f>
        <v/>
      </c>
      <c r="O7" s="41" t="str">
        <f>IF($C7='4. Board Level Worksheet'!$C$5,'4. Board Level Worksheet'!#REF!,"")</f>
        <v/>
      </c>
      <c r="P7" t="s">
        <v>358</v>
      </c>
      <c r="Q7" s="41">
        <v>170900</v>
      </c>
      <c r="R7" s="41">
        <v>170900</v>
      </c>
      <c r="S7" s="41">
        <v>101339</v>
      </c>
      <c r="T7" s="41">
        <v>13000</v>
      </c>
      <c r="U7" s="41">
        <v>23</v>
      </c>
      <c r="V7" s="103">
        <v>41758.672344519022</v>
      </c>
      <c r="W7" s="103">
        <f t="shared" si="0"/>
        <v>41759</v>
      </c>
      <c r="X7" s="41">
        <v>107495</v>
      </c>
      <c r="Y7" s="41">
        <v>87815</v>
      </c>
      <c r="Z7" s="40"/>
      <c r="AA7" s="40"/>
      <c r="AB7" s="40"/>
    </row>
    <row r="8" spans="1:34">
      <c r="A8">
        <v>6</v>
      </c>
      <c r="B8" s="12" t="s">
        <v>19</v>
      </c>
      <c r="C8" t="s">
        <v>359</v>
      </c>
      <c r="D8" s="14"/>
      <c r="E8" s="14"/>
      <c r="F8" s="14"/>
      <c r="G8" s="14"/>
      <c r="H8" s="14"/>
      <c r="I8" s="14"/>
      <c r="J8" s="14"/>
      <c r="K8" s="39" t="str">
        <f>IF($C8='4. Board Level Worksheet'!$C$5,'4. Board Level Worksheet'!$C$18,"")</f>
        <v/>
      </c>
      <c r="L8" s="39" t="str">
        <f>IF($C8='4. Board Level Worksheet'!$C$5,'4. Board Level Worksheet'!$C$19,"")</f>
        <v/>
      </c>
      <c r="M8" s="41" t="str">
        <f>IF($C8='4. Board Level Worksheet'!$C$5,'4. Board Level Worksheet'!$C$21,"")</f>
        <v/>
      </c>
      <c r="N8" s="41" t="str">
        <f>IF($C8='4. Board Level Worksheet'!$C$5,'4. Board Level Worksheet'!$C$28,"")</f>
        <v/>
      </c>
      <c r="O8" s="41" t="str">
        <f>IF($C8='4. Board Level Worksheet'!$C$5,'4. Board Level Worksheet'!#REF!,"")</f>
        <v/>
      </c>
      <c r="P8" t="s">
        <v>359</v>
      </c>
      <c r="Q8" s="41">
        <v>111400</v>
      </c>
      <c r="R8" s="41">
        <v>111400</v>
      </c>
      <c r="S8" s="41">
        <v>51128</v>
      </c>
      <c r="T8" s="41">
        <v>8000</v>
      </c>
      <c r="U8" s="41">
        <v>19</v>
      </c>
      <c r="V8" s="103">
        <v>33989.617024608502</v>
      </c>
      <c r="W8" s="103">
        <f t="shared" si="0"/>
        <v>33990</v>
      </c>
      <c r="X8" s="41">
        <v>85994</v>
      </c>
      <c r="Y8" s="41">
        <v>68688</v>
      </c>
      <c r="Z8" s="40"/>
      <c r="AA8" s="40"/>
      <c r="AB8" s="40"/>
    </row>
    <row r="9" spans="1:34">
      <c r="A9">
        <v>7</v>
      </c>
      <c r="B9" s="12" t="s">
        <v>20</v>
      </c>
      <c r="C9" t="s">
        <v>360</v>
      </c>
      <c r="D9" s="14"/>
      <c r="E9" s="14"/>
      <c r="F9" s="14"/>
      <c r="G9" s="14"/>
      <c r="H9" s="14"/>
      <c r="I9" s="14"/>
      <c r="J9" s="14"/>
      <c r="K9" s="39" t="str">
        <f>IF($C9='4. Board Level Worksheet'!$C$5,'4. Board Level Worksheet'!$C$18,"")</f>
        <v/>
      </c>
      <c r="L9" s="39" t="str">
        <f>IF($C9='4. Board Level Worksheet'!$C$5,'4. Board Level Worksheet'!$C$19,"")</f>
        <v/>
      </c>
      <c r="M9" s="41" t="str">
        <f>IF($C9='4. Board Level Worksheet'!$C$5,'4. Board Level Worksheet'!$C$21,"")</f>
        <v/>
      </c>
      <c r="N9" s="41" t="str">
        <f>IF($C9='4. Board Level Worksheet'!$C$5,'4. Board Level Worksheet'!$C$28,"")</f>
        <v/>
      </c>
      <c r="O9" s="41" t="str">
        <f>IF($C9='4. Board Level Worksheet'!$C$5,'4. Board Level Worksheet'!#REF!,"")</f>
        <v/>
      </c>
      <c r="P9" t="s">
        <v>360</v>
      </c>
      <c r="Q9" s="41">
        <v>293800</v>
      </c>
      <c r="R9" s="41">
        <v>293800</v>
      </c>
      <c r="S9" s="41">
        <v>122324</v>
      </c>
      <c r="T9" s="41">
        <v>20000</v>
      </c>
      <c r="U9" s="41">
        <v>26</v>
      </c>
      <c r="V9" s="103">
        <v>47585.463834451904</v>
      </c>
      <c r="W9" s="103">
        <f t="shared" si="0"/>
        <v>47585</v>
      </c>
      <c r="X9" s="41">
        <v>164466</v>
      </c>
      <c r="Y9" s="41">
        <v>129906</v>
      </c>
      <c r="Z9" s="40"/>
      <c r="AA9" s="40"/>
      <c r="AB9" s="40"/>
    </row>
    <row r="10" spans="1:34">
      <c r="A10">
        <v>8</v>
      </c>
      <c r="B10" s="12" t="s">
        <v>21</v>
      </c>
      <c r="C10" t="s">
        <v>361</v>
      </c>
      <c r="D10" s="14"/>
      <c r="E10" s="14"/>
      <c r="F10" s="14"/>
      <c r="G10" s="14"/>
      <c r="H10" s="14"/>
      <c r="I10" s="14"/>
      <c r="J10" s="14"/>
      <c r="K10" s="39" t="str">
        <f>IF($C10='4. Board Level Worksheet'!$C$5,'4. Board Level Worksheet'!$C$18,"")</f>
        <v/>
      </c>
      <c r="L10" s="39" t="str">
        <f>IF($C10='4. Board Level Worksheet'!$C$5,'4. Board Level Worksheet'!$C$19,"")</f>
        <v/>
      </c>
      <c r="M10" s="41" t="str">
        <f>IF($C10='4. Board Level Worksheet'!$C$5,'4. Board Level Worksheet'!$C$21,"")</f>
        <v/>
      </c>
      <c r="N10" s="41" t="str">
        <f>IF($C10='4. Board Level Worksheet'!$C$5,'4. Board Level Worksheet'!$C$28,"")</f>
        <v/>
      </c>
      <c r="O10" s="41" t="str">
        <f>IF($C10='4. Board Level Worksheet'!$C$5,'4. Board Level Worksheet'!#REF!,"")</f>
        <v/>
      </c>
      <c r="P10" t="s">
        <v>361</v>
      </c>
      <c r="Q10" s="41">
        <v>148200</v>
      </c>
      <c r="R10" s="41">
        <v>148200</v>
      </c>
      <c r="S10" s="41">
        <v>62121</v>
      </c>
      <c r="T10" s="41">
        <v>6000</v>
      </c>
      <c r="U10" s="41">
        <v>10</v>
      </c>
      <c r="V10" s="103">
        <v>26220.56170469799</v>
      </c>
      <c r="W10" s="103">
        <f t="shared" si="0"/>
        <v>26221</v>
      </c>
      <c r="X10" s="41">
        <v>89867</v>
      </c>
      <c r="Y10" s="41">
        <v>68731</v>
      </c>
      <c r="Z10" s="40"/>
      <c r="AA10" s="40"/>
      <c r="AB10" s="40"/>
    </row>
    <row r="11" spans="1:34">
      <c r="A11">
        <v>9</v>
      </c>
      <c r="B11" s="12">
        <v>7</v>
      </c>
      <c r="C11" t="s">
        <v>362</v>
      </c>
      <c r="D11" s="14"/>
      <c r="E11" s="14"/>
      <c r="F11" s="14"/>
      <c r="G11" s="14"/>
      <c r="H11" s="14"/>
      <c r="I11" s="14"/>
      <c r="J11" s="14"/>
      <c r="K11" s="39" t="str">
        <f>IF($C11='4. Board Level Worksheet'!$C$5,'4. Board Level Worksheet'!$C$18,"")</f>
        <v/>
      </c>
      <c r="L11" s="39" t="str">
        <f>IF($C11='4. Board Level Worksheet'!$C$5,'4. Board Level Worksheet'!$C$19,"")</f>
        <v/>
      </c>
      <c r="M11" s="41" t="str">
        <f>IF($C11='4. Board Level Worksheet'!$C$5,'4. Board Level Worksheet'!$C$21,"")</f>
        <v/>
      </c>
      <c r="N11" s="41" t="str">
        <f>IF($C11='4. Board Level Worksheet'!$C$5,'4. Board Level Worksheet'!$C$28,"")</f>
        <v/>
      </c>
      <c r="O11" s="41" t="str">
        <f>IF($C11='4. Board Level Worksheet'!$C$5,'4. Board Level Worksheet'!#REF!,"")</f>
        <v/>
      </c>
      <c r="P11" t="s">
        <v>362</v>
      </c>
      <c r="Q11" s="41">
        <v>452800</v>
      </c>
      <c r="R11" s="41">
        <v>452800</v>
      </c>
      <c r="S11" s="41">
        <v>264305</v>
      </c>
      <c r="T11" s="41">
        <v>45000</v>
      </c>
      <c r="U11" s="41">
        <v>103</v>
      </c>
      <c r="V11" s="103">
        <v>131102.80852348995</v>
      </c>
      <c r="W11" s="103">
        <f t="shared" si="0"/>
        <v>131103</v>
      </c>
      <c r="X11" s="41">
        <v>266574</v>
      </c>
      <c r="Y11" s="41">
        <v>207518</v>
      </c>
      <c r="Z11" s="40"/>
      <c r="AA11" s="40"/>
      <c r="AB11" s="40"/>
    </row>
    <row r="12" spans="1:34">
      <c r="A12">
        <v>10</v>
      </c>
      <c r="B12" s="12">
        <v>8</v>
      </c>
      <c r="C12" t="s">
        <v>363</v>
      </c>
      <c r="D12" s="14"/>
      <c r="E12" s="14"/>
      <c r="F12" s="14"/>
      <c r="G12" s="14"/>
      <c r="H12" s="14"/>
      <c r="I12" s="14"/>
      <c r="J12" s="14"/>
      <c r="K12" s="39" t="str">
        <f>IF($C12='4. Board Level Worksheet'!$C$5,'4. Board Level Worksheet'!$C$18,"")</f>
        <v/>
      </c>
      <c r="L12" s="39" t="str">
        <f>IF($C12='4. Board Level Worksheet'!$C$5,'4. Board Level Worksheet'!$C$19,"")</f>
        <v/>
      </c>
      <c r="M12" s="41" t="str">
        <f>IF($C12='4. Board Level Worksheet'!$C$5,'4. Board Level Worksheet'!$C$21,"")</f>
        <v/>
      </c>
      <c r="N12" s="41" t="str">
        <f>IF($C12='4. Board Level Worksheet'!$C$5,'4. Board Level Worksheet'!$C$28,"")</f>
        <v/>
      </c>
      <c r="O12" s="41" t="str">
        <f>IF($C12='4. Board Level Worksheet'!$C$5,'4. Board Level Worksheet'!#REF!,"")</f>
        <v/>
      </c>
      <c r="P12" t="s">
        <v>363</v>
      </c>
      <c r="Q12" s="41">
        <v>402900</v>
      </c>
      <c r="R12" s="41">
        <v>402900</v>
      </c>
      <c r="S12" s="41">
        <v>256236.00000000003</v>
      </c>
      <c r="T12" s="41">
        <v>34000</v>
      </c>
      <c r="U12" s="41">
        <v>62</v>
      </c>
      <c r="V12" s="103">
        <v>93228.663838926179</v>
      </c>
      <c r="W12" s="103">
        <f t="shared" si="0"/>
        <v>93229</v>
      </c>
      <c r="X12" s="41">
        <v>237936</v>
      </c>
      <c r="Y12" s="41">
        <v>186714</v>
      </c>
      <c r="Z12" s="40"/>
      <c r="AA12" s="40"/>
      <c r="AB12" s="40"/>
    </row>
    <row r="13" spans="1:34">
      <c r="A13">
        <v>11</v>
      </c>
      <c r="B13" s="12">
        <v>9</v>
      </c>
      <c r="C13" t="s">
        <v>364</v>
      </c>
      <c r="D13" s="14"/>
      <c r="E13" s="14"/>
      <c r="F13" s="14"/>
      <c r="G13" s="14"/>
      <c r="H13" s="14"/>
      <c r="I13" s="14"/>
      <c r="J13" s="14"/>
      <c r="K13" s="39" t="str">
        <f>IF($C13='4. Board Level Worksheet'!$C$5,'4. Board Level Worksheet'!$C$18,"")</f>
        <v/>
      </c>
      <c r="L13" s="39" t="str">
        <f>IF($C13='4. Board Level Worksheet'!$C$5,'4. Board Level Worksheet'!$C$19,"")</f>
        <v/>
      </c>
      <c r="M13" s="41" t="str">
        <f>IF($C13='4. Board Level Worksheet'!$C$5,'4. Board Level Worksheet'!$C$21,"")</f>
        <v/>
      </c>
      <c r="N13" s="41" t="str">
        <f>IF($C13='4. Board Level Worksheet'!$C$5,'4. Board Level Worksheet'!$C$28,"")</f>
        <v/>
      </c>
      <c r="O13" s="41" t="str">
        <f>IF($C13='4. Board Level Worksheet'!$C$5,'4. Board Level Worksheet'!#REF!,"")</f>
        <v/>
      </c>
      <c r="P13" t="s">
        <v>364</v>
      </c>
      <c r="Q13" s="41">
        <v>846400</v>
      </c>
      <c r="R13" s="41">
        <v>846400</v>
      </c>
      <c r="S13" s="41">
        <v>483008</v>
      </c>
      <c r="T13" s="41">
        <v>72000</v>
      </c>
      <c r="U13" s="41">
        <v>491</v>
      </c>
      <c r="V13" s="103">
        <v>519555.57451901573</v>
      </c>
      <c r="W13" s="103">
        <f t="shared" si="0"/>
        <v>519556</v>
      </c>
      <c r="X13" s="41">
        <v>604347</v>
      </c>
      <c r="Y13" s="41">
        <v>436073</v>
      </c>
      <c r="Z13" s="40"/>
      <c r="AA13" s="40"/>
      <c r="AB13" s="40"/>
    </row>
    <row r="14" spans="1:34">
      <c r="A14">
        <v>12</v>
      </c>
      <c r="B14" s="12">
        <v>10</v>
      </c>
      <c r="C14" t="s">
        <v>365</v>
      </c>
      <c r="D14" s="14"/>
      <c r="E14" s="14"/>
      <c r="F14" s="14"/>
      <c r="G14" s="14"/>
      <c r="H14" s="14"/>
      <c r="I14" s="14"/>
      <c r="J14" s="14"/>
      <c r="K14" s="39" t="str">
        <f>IF($C14='4. Board Level Worksheet'!$C$5,'4. Board Level Worksheet'!$C$18,"")</f>
        <v/>
      </c>
      <c r="L14" s="39" t="str">
        <f>IF($C14='4. Board Level Worksheet'!$C$5,'4. Board Level Worksheet'!$C$19,"")</f>
        <v/>
      </c>
      <c r="M14" s="41" t="str">
        <f>IF($C14='4. Board Level Worksheet'!$C$5,'4. Board Level Worksheet'!$C$21,"")</f>
        <v/>
      </c>
      <c r="N14" s="41" t="str">
        <f>IF($C14='4. Board Level Worksheet'!$C$5,'4. Board Level Worksheet'!$C$28,"")</f>
        <v/>
      </c>
      <c r="O14" s="41" t="str">
        <f>IF($C14='4. Board Level Worksheet'!$C$5,'4. Board Level Worksheet'!#REF!,"")</f>
        <v/>
      </c>
      <c r="P14" t="s">
        <v>365</v>
      </c>
      <c r="Q14" s="41">
        <v>678400</v>
      </c>
      <c r="R14" s="41">
        <v>678400</v>
      </c>
      <c r="S14" s="41">
        <v>321547</v>
      </c>
      <c r="T14" s="41">
        <v>51000</v>
      </c>
      <c r="U14" s="41">
        <v>320</v>
      </c>
      <c r="V14" s="103">
        <v>350578.62131096201</v>
      </c>
      <c r="W14" s="103">
        <f t="shared" si="0"/>
        <v>350579</v>
      </c>
      <c r="X14" s="41">
        <v>747340</v>
      </c>
      <c r="Y14" s="41">
        <v>519372</v>
      </c>
      <c r="Z14" s="40"/>
      <c r="AA14" s="40"/>
      <c r="AB14" s="40"/>
    </row>
    <row r="15" spans="1:34">
      <c r="A15">
        <v>13</v>
      </c>
      <c r="B15" s="12">
        <v>11</v>
      </c>
      <c r="C15" t="s">
        <v>366</v>
      </c>
      <c r="D15" s="14"/>
      <c r="E15" s="14"/>
      <c r="F15" s="14"/>
      <c r="G15" s="14"/>
      <c r="H15" s="14"/>
      <c r="I15" s="14"/>
      <c r="J15" s="14"/>
      <c r="K15" s="39" t="str">
        <f>IF($C15='4. Board Level Worksheet'!$C$5,'4. Board Level Worksheet'!$C$18,"")</f>
        <v/>
      </c>
      <c r="L15" s="39" t="str">
        <f>IF($C15='4. Board Level Worksheet'!$C$5,'4. Board Level Worksheet'!$C$19,"")</f>
        <v/>
      </c>
      <c r="M15" s="41" t="str">
        <f>IF($C15='4. Board Level Worksheet'!$C$5,'4. Board Level Worksheet'!$C$21,"")</f>
        <v/>
      </c>
      <c r="N15" s="41" t="str">
        <f>IF($C15='4. Board Level Worksheet'!$C$5,'4. Board Level Worksheet'!$C$28,"")</f>
        <v/>
      </c>
      <c r="O15" s="41" t="str">
        <f>IF($C15='4. Board Level Worksheet'!$C$5,'4. Board Level Worksheet'!#REF!,"")</f>
        <v/>
      </c>
      <c r="P15" t="s">
        <v>366</v>
      </c>
      <c r="Q15" s="41">
        <v>1810200</v>
      </c>
      <c r="R15" s="41">
        <v>1810200</v>
      </c>
      <c r="S15" s="41">
        <v>1146633</v>
      </c>
      <c r="T15" s="41">
        <v>201000</v>
      </c>
      <c r="U15" s="41">
        <v>630</v>
      </c>
      <c r="V15" s="103">
        <v>698243.84687695757</v>
      </c>
      <c r="W15" s="103">
        <f t="shared" si="0"/>
        <v>698244</v>
      </c>
      <c r="X15" s="41">
        <v>1209330</v>
      </c>
      <c r="Y15" s="41">
        <v>908973</v>
      </c>
      <c r="Z15" s="40"/>
      <c r="AA15" s="40"/>
      <c r="AB15" s="40"/>
    </row>
    <row r="16" spans="1:34">
      <c r="A16">
        <v>14</v>
      </c>
      <c r="B16" s="12">
        <v>12</v>
      </c>
      <c r="C16" t="s">
        <v>367</v>
      </c>
      <c r="D16" s="14"/>
      <c r="E16" s="14"/>
      <c r="F16" s="14"/>
      <c r="G16" s="14"/>
      <c r="H16" s="14"/>
      <c r="I16" s="14"/>
      <c r="J16" s="14"/>
      <c r="K16" s="39" t="str">
        <f>IF($C16='4. Board Level Worksheet'!$C$5,'4. Board Level Worksheet'!$C$18,"")</f>
        <v/>
      </c>
      <c r="L16" s="39" t="str">
        <f>IF($C16='4. Board Level Worksheet'!$C$5,'4. Board Level Worksheet'!$C$19,"")</f>
        <v/>
      </c>
      <c r="M16" s="41" t="str">
        <f>IF($C16='4. Board Level Worksheet'!$C$5,'4. Board Level Worksheet'!$C$21,"")</f>
        <v/>
      </c>
      <c r="N16" s="41" t="str">
        <f>IF($C16='4. Board Level Worksheet'!$C$5,'4. Board Level Worksheet'!$C$28,"")</f>
        <v/>
      </c>
      <c r="O16" s="41" t="str">
        <f>IF($C16='4. Board Level Worksheet'!$C$5,'4. Board Level Worksheet'!#REF!,"")</f>
        <v/>
      </c>
      <c r="P16" t="s">
        <v>367</v>
      </c>
      <c r="Q16" s="41">
        <v>6918600</v>
      </c>
      <c r="R16" s="41">
        <v>6918600</v>
      </c>
      <c r="S16" s="41">
        <v>3721149</v>
      </c>
      <c r="T16" s="41">
        <v>527000</v>
      </c>
      <c r="U16" s="41">
        <v>648</v>
      </c>
      <c r="V16" s="103">
        <v>908008.34051454149</v>
      </c>
      <c r="W16" s="103">
        <f t="shared" si="0"/>
        <v>908008</v>
      </c>
      <c r="X16" s="41">
        <v>5823125</v>
      </c>
      <c r="Y16" s="41">
        <v>3959828</v>
      </c>
      <c r="Z16" s="40"/>
      <c r="AA16" s="40"/>
      <c r="AB16" s="40"/>
    </row>
    <row r="17" spans="1:28">
      <c r="A17">
        <v>15</v>
      </c>
      <c r="B17" s="12">
        <v>13</v>
      </c>
      <c r="C17" t="s">
        <v>368</v>
      </c>
      <c r="D17" s="14"/>
      <c r="E17" s="14"/>
      <c r="F17" s="14"/>
      <c r="G17" s="14"/>
      <c r="H17" s="14"/>
      <c r="I17" s="14"/>
      <c r="J17" s="14"/>
      <c r="K17" s="39">
        <f>IF($C17='4. Board Level Worksheet'!$C$5,'4. Board Level Worksheet'!$C$18,"")</f>
        <v>45.878736964400005</v>
      </c>
      <c r="L17" s="39">
        <f>IF($C17='4. Board Level Worksheet'!$C$5,'4. Board Level Worksheet'!$C$19,"")</f>
        <v>15.39</v>
      </c>
      <c r="M17" s="41">
        <f>IF($C17='4. Board Level Worksheet'!$C$5,'4. Board Level Worksheet'!$C$21,"")</f>
        <v>54</v>
      </c>
      <c r="N17" s="41">
        <f>IF($C17='4. Board Level Worksheet'!$C$5,'4. Board Level Worksheet'!$C$28,"")</f>
        <v>2251</v>
      </c>
      <c r="O17" s="41" t="e">
        <f>IF($C17='4. Board Level Worksheet'!$C$5,'4. Board Level Worksheet'!#REF!,"")</f>
        <v>#REF!</v>
      </c>
      <c r="P17" t="s">
        <v>368</v>
      </c>
      <c r="Q17" s="41">
        <v>1439500</v>
      </c>
      <c r="R17" s="41">
        <v>1439500</v>
      </c>
      <c r="S17" s="41">
        <v>999955</v>
      </c>
      <c r="T17" s="41">
        <v>171000</v>
      </c>
      <c r="U17" s="41">
        <v>311</v>
      </c>
      <c r="V17" s="103">
        <v>374856.91918568237</v>
      </c>
      <c r="W17" s="103">
        <f t="shared" si="0"/>
        <v>374857</v>
      </c>
      <c r="X17" s="41">
        <v>899094</v>
      </c>
      <c r="Y17" s="41">
        <v>671210</v>
      </c>
      <c r="Z17" s="40"/>
      <c r="AA17" s="40"/>
      <c r="AB17" s="40"/>
    </row>
    <row r="18" spans="1:28">
      <c r="A18">
        <v>16</v>
      </c>
      <c r="B18" s="12">
        <v>14</v>
      </c>
      <c r="C18" t="s">
        <v>369</v>
      </c>
      <c r="D18" s="14"/>
      <c r="E18" s="14"/>
      <c r="F18" s="14"/>
      <c r="G18" s="14"/>
      <c r="H18" s="14"/>
      <c r="I18" s="14"/>
      <c r="J18" s="14"/>
      <c r="K18" s="39" t="str">
        <f>IF($C18='4. Board Level Worksheet'!$C$5,'4. Board Level Worksheet'!$C$18,"")</f>
        <v/>
      </c>
      <c r="L18" s="39" t="str">
        <f>IF($C18='4. Board Level Worksheet'!$C$5,'4. Board Level Worksheet'!$C$19,"")</f>
        <v/>
      </c>
      <c r="M18" s="41" t="str">
        <f>IF($C18='4. Board Level Worksheet'!$C$5,'4. Board Level Worksheet'!$C$21,"")</f>
        <v/>
      </c>
      <c r="N18" s="41" t="str">
        <f>IF($C18='4. Board Level Worksheet'!$C$5,'4. Board Level Worksheet'!$C$28,"")</f>
        <v/>
      </c>
      <c r="O18" s="41" t="str">
        <f>IF($C18='4. Board Level Worksheet'!$C$5,'4. Board Level Worksheet'!#REF!,"")</f>
        <v/>
      </c>
      <c r="P18" t="s">
        <v>369</v>
      </c>
      <c r="Q18" s="41">
        <v>882200</v>
      </c>
      <c r="R18" s="41">
        <v>882200</v>
      </c>
      <c r="S18" s="41">
        <v>479017</v>
      </c>
      <c r="T18" s="41">
        <v>78000</v>
      </c>
      <c r="U18" s="41">
        <v>933</v>
      </c>
      <c r="V18" s="103">
        <v>954622.67243400461</v>
      </c>
      <c r="W18" s="103">
        <f t="shared" si="0"/>
        <v>954623</v>
      </c>
      <c r="X18" s="41">
        <v>832483</v>
      </c>
      <c r="Y18" s="41">
        <v>582178</v>
      </c>
      <c r="Z18" s="40"/>
      <c r="AA18" s="40"/>
      <c r="AB18" s="40"/>
    </row>
    <row r="19" spans="1:28">
      <c r="A19">
        <v>17</v>
      </c>
      <c r="B19" s="12">
        <v>15</v>
      </c>
      <c r="C19" t="s">
        <v>370</v>
      </c>
      <c r="D19" s="14"/>
      <c r="E19" s="14"/>
      <c r="F19" s="14"/>
      <c r="G19" s="14"/>
      <c r="H19" s="14"/>
      <c r="I19" s="14"/>
      <c r="J19" s="14"/>
      <c r="K19" s="39" t="str">
        <f>IF($C19='4. Board Level Worksheet'!$C$5,'4. Board Level Worksheet'!$C$18,"")</f>
        <v/>
      </c>
      <c r="L19" s="39" t="str">
        <f>IF($C19='4. Board Level Worksheet'!$C$5,'4. Board Level Worksheet'!$C$19,"")</f>
        <v/>
      </c>
      <c r="M19" s="41" t="str">
        <f>IF($C19='4. Board Level Worksheet'!$C$5,'4. Board Level Worksheet'!$C$21,"")</f>
        <v/>
      </c>
      <c r="N19" s="41" t="str">
        <f>IF($C19='4. Board Level Worksheet'!$C$5,'4. Board Level Worksheet'!$C$28,"")</f>
        <v/>
      </c>
      <c r="O19" s="41" t="str">
        <f>IF($C19='4. Board Level Worksheet'!$C$5,'4. Board Level Worksheet'!#REF!,"")</f>
        <v/>
      </c>
      <c r="P19" t="s">
        <v>370</v>
      </c>
      <c r="Q19" s="41">
        <v>532000</v>
      </c>
      <c r="R19" s="41">
        <v>532000</v>
      </c>
      <c r="S19" s="41">
        <v>267472</v>
      </c>
      <c r="T19" s="41">
        <v>35000</v>
      </c>
      <c r="U19" s="41">
        <v>768</v>
      </c>
      <c r="V19" s="103">
        <v>779818.92773601797</v>
      </c>
      <c r="W19" s="103">
        <f t="shared" si="0"/>
        <v>779819</v>
      </c>
      <c r="X19" s="41">
        <v>509333</v>
      </c>
      <c r="Y19" s="41">
        <v>357261</v>
      </c>
      <c r="Z19" s="40"/>
      <c r="AA19" s="40"/>
      <c r="AB19" s="40"/>
    </row>
    <row r="20" spans="1:28">
      <c r="A20">
        <v>18</v>
      </c>
      <c r="B20" s="12">
        <v>16</v>
      </c>
      <c r="C20" t="s">
        <v>371</v>
      </c>
      <c r="D20" s="14"/>
      <c r="E20" s="14"/>
      <c r="F20" s="14"/>
      <c r="G20" s="14"/>
      <c r="H20" s="14"/>
      <c r="I20" s="14"/>
      <c r="J20" s="14"/>
      <c r="K20" s="39" t="str">
        <f>IF($C20='4. Board Level Worksheet'!$C$5,'4. Board Level Worksheet'!$C$18,"")</f>
        <v/>
      </c>
      <c r="L20" s="39" t="str">
        <f>IF($C20='4. Board Level Worksheet'!$C$5,'4. Board Level Worksheet'!$C$19,"")</f>
        <v/>
      </c>
      <c r="M20" s="41" t="str">
        <f>IF($C20='4. Board Level Worksheet'!$C$5,'4. Board Level Worksheet'!$C$21,"")</f>
        <v/>
      </c>
      <c r="N20" s="41" t="str">
        <f>IF($C20='4. Board Level Worksheet'!$C$5,'4. Board Level Worksheet'!$C$28,"")</f>
        <v/>
      </c>
      <c r="O20" s="41" t="str">
        <f>IF($C20='4. Board Level Worksheet'!$C$5,'4. Board Level Worksheet'!#REF!,"")</f>
        <v/>
      </c>
      <c r="P20" t="s">
        <v>371</v>
      </c>
      <c r="Q20" s="41">
        <v>2588000</v>
      </c>
      <c r="R20" s="41">
        <v>2588000</v>
      </c>
      <c r="S20" s="41">
        <v>1696047</v>
      </c>
      <c r="T20" s="41">
        <v>282000</v>
      </c>
      <c r="U20" s="41">
        <v>497</v>
      </c>
      <c r="V20" s="103">
        <v>595303.86388814321</v>
      </c>
      <c r="W20" s="103">
        <f t="shared" si="0"/>
        <v>595304</v>
      </c>
      <c r="X20" s="41">
        <v>1276193</v>
      </c>
      <c r="Y20" s="41">
        <v>993290</v>
      </c>
      <c r="Z20" s="40"/>
      <c r="AA20" s="40"/>
      <c r="AB20" s="40"/>
    </row>
    <row r="21" spans="1:28">
      <c r="A21">
        <v>19</v>
      </c>
      <c r="B21" s="12">
        <v>17</v>
      </c>
      <c r="C21" t="s">
        <v>372</v>
      </c>
      <c r="D21" s="14"/>
      <c r="E21" s="14"/>
      <c r="F21" s="14"/>
      <c r="G21" s="14"/>
      <c r="H21" s="14"/>
      <c r="I21" s="14"/>
      <c r="J21" s="14"/>
      <c r="K21" s="39" t="str">
        <f>IF($C21='4. Board Level Worksheet'!$C$5,'4. Board Level Worksheet'!$C$18,"")</f>
        <v/>
      </c>
      <c r="L21" s="39" t="str">
        <f>IF($C21='4. Board Level Worksheet'!$C$5,'4. Board Level Worksheet'!$C$19,"")</f>
        <v/>
      </c>
      <c r="M21" s="41" t="str">
        <f>IF($C21='4. Board Level Worksheet'!$C$5,'4. Board Level Worksheet'!$C$21,"")</f>
        <v/>
      </c>
      <c r="N21" s="41" t="str">
        <f>IF($C21='4. Board Level Worksheet'!$C$5,'4. Board Level Worksheet'!$C$28,"")</f>
        <v/>
      </c>
      <c r="O21" s="41" t="str">
        <f>IF($C21='4. Board Level Worksheet'!$C$5,'4. Board Level Worksheet'!#REF!,"")</f>
        <v/>
      </c>
      <c r="P21" t="s">
        <v>372</v>
      </c>
      <c r="Q21" s="41">
        <v>1078400</v>
      </c>
      <c r="R21" s="41">
        <v>1078400</v>
      </c>
      <c r="S21" s="41">
        <v>718543</v>
      </c>
      <c r="T21" s="41">
        <v>123000</v>
      </c>
      <c r="U21" s="41">
        <v>149</v>
      </c>
      <c r="V21" s="103">
        <v>208793.36172259509</v>
      </c>
      <c r="W21" s="103">
        <f t="shared" si="0"/>
        <v>208793</v>
      </c>
      <c r="X21" s="41">
        <v>499402</v>
      </c>
      <c r="Y21" s="41">
        <v>417881</v>
      </c>
      <c r="Z21" s="40"/>
      <c r="AA21" s="40"/>
      <c r="AB21" s="40"/>
    </row>
    <row r="22" spans="1:28">
      <c r="A22">
        <v>20</v>
      </c>
      <c r="B22" s="12">
        <v>18</v>
      </c>
      <c r="C22" t="s">
        <v>373</v>
      </c>
      <c r="D22" s="14"/>
      <c r="E22" s="14"/>
      <c r="F22" s="14"/>
      <c r="G22" s="14"/>
      <c r="H22" s="14"/>
      <c r="I22" s="14"/>
      <c r="J22" s="14"/>
      <c r="K22" s="39" t="str">
        <f>IF($C22='4. Board Level Worksheet'!$C$5,'4. Board Level Worksheet'!$C$18,"")</f>
        <v/>
      </c>
      <c r="L22" s="39" t="str">
        <f>IF($C22='4. Board Level Worksheet'!$C$5,'4. Board Level Worksheet'!$C$19,"")</f>
        <v/>
      </c>
      <c r="M22" s="41" t="str">
        <f>IF($C22='4. Board Level Worksheet'!$C$5,'4. Board Level Worksheet'!$C$21,"")</f>
        <v/>
      </c>
      <c r="N22" s="41" t="str">
        <f>IF($C22='4. Board Level Worksheet'!$C$5,'4. Board Level Worksheet'!$C$28,"")</f>
        <v/>
      </c>
      <c r="O22" s="41" t="str">
        <f>IF($C22='4. Board Level Worksheet'!$C$5,'4. Board Level Worksheet'!#REF!,"")</f>
        <v/>
      </c>
      <c r="P22" t="s">
        <v>373</v>
      </c>
      <c r="Q22" s="41">
        <v>845000</v>
      </c>
      <c r="R22" s="41">
        <v>845000</v>
      </c>
      <c r="S22" s="41">
        <v>485608</v>
      </c>
      <c r="T22" s="41">
        <v>11000</v>
      </c>
      <c r="U22" s="41">
        <v>262</v>
      </c>
      <c r="V22" s="103">
        <v>398164.08514541388</v>
      </c>
      <c r="W22" s="103">
        <f t="shared" si="0"/>
        <v>398164</v>
      </c>
      <c r="X22" s="41">
        <v>492669</v>
      </c>
      <c r="Y22" s="41">
        <v>375544</v>
      </c>
      <c r="Z22" s="40"/>
      <c r="AA22" s="40"/>
      <c r="AB22" s="40"/>
    </row>
    <row r="23" spans="1:28">
      <c r="A23">
        <v>21</v>
      </c>
      <c r="B23" s="12">
        <v>19</v>
      </c>
      <c r="C23" t="s">
        <v>374</v>
      </c>
      <c r="D23" s="14"/>
      <c r="E23" s="14"/>
      <c r="F23" s="14"/>
      <c r="G23" s="14"/>
      <c r="H23" s="14"/>
      <c r="I23" s="14"/>
      <c r="J23" s="14"/>
      <c r="K23" s="39" t="str">
        <f>IF($C23='4. Board Level Worksheet'!$C$5,'4. Board Level Worksheet'!$C$18,"")</f>
        <v/>
      </c>
      <c r="L23" s="39" t="str">
        <f>IF($C23='4. Board Level Worksheet'!$C$5,'4. Board Level Worksheet'!$C$19,"")</f>
        <v/>
      </c>
      <c r="M23" s="41" t="str">
        <f>IF($C23='4. Board Level Worksheet'!$C$5,'4. Board Level Worksheet'!$C$21,"")</f>
        <v/>
      </c>
      <c r="N23" s="41" t="str">
        <f>IF($C23='4. Board Level Worksheet'!$C$5,'4. Board Level Worksheet'!$C$28,"")</f>
        <v/>
      </c>
      <c r="O23" s="41" t="str">
        <f>IF($C23='4. Board Level Worksheet'!$C$5,'4. Board Level Worksheet'!#REF!,"")</f>
        <v/>
      </c>
      <c r="P23" t="s">
        <v>374</v>
      </c>
      <c r="Q23" s="41">
        <v>2991300</v>
      </c>
      <c r="R23" s="41">
        <v>2991300</v>
      </c>
      <c r="S23" s="41">
        <v>2033872.0000000002</v>
      </c>
      <c r="T23" s="41">
        <v>417000</v>
      </c>
      <c r="U23" s="41">
        <v>1462</v>
      </c>
      <c r="V23" s="103">
        <v>1553811.063982103</v>
      </c>
      <c r="W23" s="103">
        <f t="shared" si="0"/>
        <v>1553811</v>
      </c>
      <c r="X23" s="41">
        <v>1892163</v>
      </c>
      <c r="Y23" s="41">
        <v>1359560</v>
      </c>
      <c r="Z23" s="40"/>
      <c r="AA23" s="40"/>
      <c r="AB23" s="40"/>
    </row>
    <row r="24" spans="1:28">
      <c r="A24">
        <v>22</v>
      </c>
      <c r="B24" s="12">
        <v>20</v>
      </c>
      <c r="C24" t="s">
        <v>375</v>
      </c>
      <c r="D24" s="14"/>
      <c r="E24" s="14"/>
      <c r="F24" s="14"/>
      <c r="G24" s="14"/>
      <c r="H24" s="14"/>
      <c r="I24" s="14"/>
      <c r="J24" s="14"/>
      <c r="K24" s="39" t="str">
        <f>IF($C24='4. Board Level Worksheet'!$C$5,'4. Board Level Worksheet'!$C$18,"")</f>
        <v/>
      </c>
      <c r="L24" s="39" t="str">
        <f>IF($C24='4. Board Level Worksheet'!$C$5,'4. Board Level Worksheet'!$C$19,"")</f>
        <v/>
      </c>
      <c r="M24" s="41" t="str">
        <f>IF($C24='4. Board Level Worksheet'!$C$5,'4. Board Level Worksheet'!$C$21,"")</f>
        <v/>
      </c>
      <c r="N24" s="41" t="str">
        <f>IF($C24='4. Board Level Worksheet'!$C$5,'4. Board Level Worksheet'!$C$28,"")</f>
        <v/>
      </c>
      <c r="O24" s="41" t="str">
        <f>IF($C24='4. Board Level Worksheet'!$C$5,'4. Board Level Worksheet'!#REF!,"")</f>
        <v/>
      </c>
      <c r="P24" t="s">
        <v>375</v>
      </c>
      <c r="Q24" s="41">
        <v>1239500</v>
      </c>
      <c r="R24" s="41">
        <v>1239500</v>
      </c>
      <c r="S24" s="41">
        <v>884175</v>
      </c>
      <c r="T24" s="41">
        <v>155000</v>
      </c>
      <c r="U24" s="41">
        <v>1045</v>
      </c>
      <c r="V24" s="103">
        <v>1076014.1618076065</v>
      </c>
      <c r="W24" s="103">
        <f t="shared" si="0"/>
        <v>1076014</v>
      </c>
      <c r="X24" s="41">
        <v>842069</v>
      </c>
      <c r="Y24" s="41">
        <v>626331</v>
      </c>
      <c r="Z24" s="40"/>
      <c r="AA24" s="40"/>
      <c r="AB24" s="40"/>
    </row>
    <row r="25" spans="1:28">
      <c r="A25">
        <v>23</v>
      </c>
      <c r="B25" s="12">
        <v>21</v>
      </c>
      <c r="C25" t="s">
        <v>376</v>
      </c>
      <c r="D25" s="14"/>
      <c r="E25" s="14"/>
      <c r="F25" s="14"/>
      <c r="G25" s="14"/>
      <c r="H25" s="14"/>
      <c r="I25" s="14"/>
      <c r="J25" s="14"/>
      <c r="K25" s="39" t="str">
        <f>IF($C25='4. Board Level Worksheet'!$C$5,'4. Board Level Worksheet'!$C$18,"")</f>
        <v/>
      </c>
      <c r="L25" s="39" t="str">
        <f>IF($C25='4. Board Level Worksheet'!$C$5,'4. Board Level Worksheet'!$C$19,"")</f>
        <v/>
      </c>
      <c r="M25" s="41" t="str">
        <f>IF($C25='4. Board Level Worksheet'!$C$5,'4. Board Level Worksheet'!$C$21,"")</f>
        <v/>
      </c>
      <c r="N25" s="41" t="str">
        <f>IF($C25='4. Board Level Worksheet'!$C$5,'4. Board Level Worksheet'!$C$28,"")</f>
        <v/>
      </c>
      <c r="O25" s="41" t="str">
        <f>IF($C25='4. Board Level Worksheet'!$C$5,'4. Board Level Worksheet'!#REF!,"")</f>
        <v/>
      </c>
      <c r="P25" t="s">
        <v>376</v>
      </c>
      <c r="Q25" s="41">
        <v>1162000</v>
      </c>
      <c r="R25" s="41">
        <v>1162000</v>
      </c>
      <c r="S25" s="41">
        <v>673025</v>
      </c>
      <c r="T25" s="41">
        <v>120000</v>
      </c>
      <c r="U25" s="41">
        <v>794</v>
      </c>
      <c r="V25" s="103">
        <v>826433.25965548109</v>
      </c>
      <c r="W25" s="103">
        <f t="shared" si="0"/>
        <v>826433</v>
      </c>
      <c r="X25" s="41">
        <v>793548</v>
      </c>
      <c r="Y25" s="41">
        <v>611145</v>
      </c>
      <c r="Z25" s="40"/>
      <c r="AA25" s="40"/>
      <c r="AB25" s="40"/>
    </row>
    <row r="26" spans="1:28">
      <c r="A26">
        <v>24</v>
      </c>
      <c r="B26" s="12">
        <v>22</v>
      </c>
      <c r="C26" t="s">
        <v>377</v>
      </c>
      <c r="D26" s="14"/>
      <c r="E26" s="14"/>
      <c r="F26" s="14"/>
      <c r="G26" s="14"/>
      <c r="H26" s="14"/>
      <c r="I26" s="14"/>
      <c r="J26" s="14"/>
      <c r="K26" s="39" t="str">
        <f>IF($C26='4. Board Level Worksheet'!$C$5,'4. Board Level Worksheet'!$C$18,"")</f>
        <v/>
      </c>
      <c r="L26" s="39" t="str">
        <f>IF($C26='4. Board Level Worksheet'!$C$5,'4. Board Level Worksheet'!$C$19,"")</f>
        <v/>
      </c>
      <c r="M26" s="41" t="str">
        <f>IF($C26='4. Board Level Worksheet'!$C$5,'4. Board Level Worksheet'!$C$21,"")</f>
        <v/>
      </c>
      <c r="N26" s="41" t="str">
        <f>IF($C26='4. Board Level Worksheet'!$C$5,'4. Board Level Worksheet'!$C$28,"")</f>
        <v/>
      </c>
      <c r="O26" s="41" t="str">
        <f>IF($C26='4. Board Level Worksheet'!$C$5,'4. Board Level Worksheet'!#REF!,"")</f>
        <v/>
      </c>
      <c r="P26" t="s">
        <v>377</v>
      </c>
      <c r="Q26" s="41">
        <v>1019300</v>
      </c>
      <c r="R26" s="41">
        <v>1019300</v>
      </c>
      <c r="S26" s="41">
        <v>538014</v>
      </c>
      <c r="T26" s="41">
        <v>69000</v>
      </c>
      <c r="U26" s="41">
        <v>428</v>
      </c>
      <c r="V26" s="103">
        <v>470998.97876957501</v>
      </c>
      <c r="W26" s="103">
        <f t="shared" si="0"/>
        <v>470999</v>
      </c>
      <c r="X26" s="41">
        <v>810095</v>
      </c>
      <c r="Y26" s="41">
        <v>594963</v>
      </c>
      <c r="Z26" s="40"/>
      <c r="AA26" s="40"/>
      <c r="AB26" s="40"/>
    </row>
    <row r="27" spans="1:28">
      <c r="A27">
        <v>25</v>
      </c>
      <c r="B27" s="12">
        <v>23</v>
      </c>
      <c r="C27" t="s">
        <v>378</v>
      </c>
      <c r="D27" s="14"/>
      <c r="E27" s="14"/>
      <c r="F27" s="14"/>
      <c r="G27" s="14"/>
      <c r="H27" s="14"/>
      <c r="I27" s="14"/>
      <c r="J27" s="14"/>
      <c r="K27" s="39" t="str">
        <f>IF($C27='4. Board Level Worksheet'!$C$5,'4. Board Level Worksheet'!$C$18,"")</f>
        <v/>
      </c>
      <c r="L27" s="39" t="str">
        <f>IF($C27='4. Board Level Worksheet'!$C$5,'4. Board Level Worksheet'!$C$19,"")</f>
        <v/>
      </c>
      <c r="M27" s="41" t="str">
        <f>IF($C27='4. Board Level Worksheet'!$C$5,'4. Board Level Worksheet'!$C$21,"")</f>
        <v/>
      </c>
      <c r="N27" s="41" t="str">
        <f>IF($C27='4. Board Level Worksheet'!$C$5,'4. Board Level Worksheet'!$C$28,"")</f>
        <v/>
      </c>
      <c r="O27" s="41" t="str">
        <f>IF($C27='4. Board Level Worksheet'!$C$5,'4. Board Level Worksheet'!#REF!,"")</f>
        <v/>
      </c>
      <c r="P27" t="s">
        <v>378</v>
      </c>
      <c r="Q27" s="41">
        <v>764100</v>
      </c>
      <c r="R27" s="41">
        <v>764100</v>
      </c>
      <c r="S27" s="41">
        <v>367275</v>
      </c>
      <c r="T27" s="41">
        <v>67000</v>
      </c>
      <c r="U27" s="41">
        <v>765</v>
      </c>
      <c r="V27" s="103">
        <v>786616.85114093963</v>
      </c>
      <c r="W27" s="103">
        <f t="shared" si="0"/>
        <v>786617</v>
      </c>
      <c r="X27" s="41">
        <v>827338</v>
      </c>
      <c r="Y27" s="41">
        <v>538674</v>
      </c>
      <c r="Z27" s="40"/>
      <c r="AA27" s="40"/>
      <c r="AB27" s="40"/>
    </row>
    <row r="28" spans="1:28">
      <c r="A28">
        <v>26</v>
      </c>
      <c r="B28" s="12">
        <v>24</v>
      </c>
      <c r="C28" t="s">
        <v>379</v>
      </c>
      <c r="D28" s="14"/>
      <c r="E28" s="14"/>
      <c r="F28" s="14"/>
      <c r="G28" s="14"/>
      <c r="H28" s="14"/>
      <c r="I28" s="14"/>
      <c r="J28" s="14"/>
      <c r="K28" s="39" t="str">
        <f>IF($C28='4. Board Level Worksheet'!$C$5,'4. Board Level Worksheet'!$C$18,"")</f>
        <v/>
      </c>
      <c r="L28" s="39" t="str">
        <f>IF($C28='4. Board Level Worksheet'!$C$5,'4. Board Level Worksheet'!$C$19,"")</f>
        <v/>
      </c>
      <c r="M28" s="41" t="str">
        <f>IF($C28='4. Board Level Worksheet'!$C$5,'4. Board Level Worksheet'!$C$21,"")</f>
        <v/>
      </c>
      <c r="N28" s="41" t="str">
        <f>IF($C28='4. Board Level Worksheet'!$C$5,'4. Board Level Worksheet'!$C$28,"")</f>
        <v/>
      </c>
      <c r="O28" s="41" t="str">
        <f>IF($C28='4. Board Level Worksheet'!$C$5,'4. Board Level Worksheet'!#REF!,"")</f>
        <v/>
      </c>
      <c r="P28" t="s">
        <v>379</v>
      </c>
      <c r="Q28" s="41">
        <v>1467400</v>
      </c>
      <c r="R28" s="41">
        <v>1467400</v>
      </c>
      <c r="S28" s="41">
        <v>863236</v>
      </c>
      <c r="T28" s="41">
        <v>156000</v>
      </c>
      <c r="U28" s="41">
        <v>331</v>
      </c>
      <c r="V28" s="103">
        <v>389423.89791051456</v>
      </c>
      <c r="W28" s="103">
        <f t="shared" si="0"/>
        <v>389424</v>
      </c>
      <c r="X28" s="41">
        <v>1034771</v>
      </c>
      <c r="Y28" s="41">
        <v>710793</v>
      </c>
      <c r="Z28" s="40"/>
      <c r="AA28" s="40"/>
      <c r="AB28" s="40"/>
    </row>
    <row r="29" spans="1:28">
      <c r="A29">
        <v>27</v>
      </c>
      <c r="B29" s="12">
        <v>25</v>
      </c>
      <c r="C29" t="s">
        <v>380</v>
      </c>
      <c r="D29" s="14"/>
      <c r="E29" s="14"/>
      <c r="F29" s="14"/>
      <c r="G29" s="14"/>
      <c r="H29" s="14"/>
      <c r="I29" s="14"/>
      <c r="J29" s="14"/>
      <c r="K29" s="39" t="str">
        <f>IF($C29='4. Board Level Worksheet'!$C$5,'4. Board Level Worksheet'!$C$18,"")</f>
        <v/>
      </c>
      <c r="L29" s="39" t="str">
        <f>IF($C29='4. Board Level Worksheet'!$C$5,'4. Board Level Worksheet'!$C$19,"")</f>
        <v/>
      </c>
      <c r="M29" s="41" t="str">
        <f>IF($C29='4. Board Level Worksheet'!$C$5,'4. Board Level Worksheet'!$C$21,"")</f>
        <v/>
      </c>
      <c r="N29" s="41" t="str">
        <f>IF($C29='4. Board Level Worksheet'!$C$5,'4. Board Level Worksheet'!$C$28,"")</f>
        <v/>
      </c>
      <c r="O29" s="41" t="str">
        <f>IF($C29='4. Board Level Worksheet'!$C$5,'4. Board Level Worksheet'!#REF!,"")</f>
        <v/>
      </c>
      <c r="P29" t="s">
        <v>380</v>
      </c>
      <c r="Q29" s="41">
        <v>1681500</v>
      </c>
      <c r="R29" s="41">
        <v>1681500</v>
      </c>
      <c r="S29" s="41">
        <v>1073366</v>
      </c>
      <c r="T29" s="41">
        <v>161000</v>
      </c>
      <c r="U29" s="41">
        <v>780</v>
      </c>
      <c r="V29" s="103">
        <v>836144.57880536921</v>
      </c>
      <c r="W29" s="103">
        <f t="shared" si="0"/>
        <v>836145</v>
      </c>
      <c r="X29" s="41">
        <v>968614</v>
      </c>
      <c r="Y29" s="41">
        <v>739548</v>
      </c>
      <c r="Z29" s="40"/>
      <c r="AA29" s="40"/>
      <c r="AB29" s="40"/>
    </row>
    <row r="30" spans="1:28">
      <c r="A30">
        <v>28</v>
      </c>
      <c r="B30" s="12">
        <v>26</v>
      </c>
      <c r="C30" t="s">
        <v>381</v>
      </c>
      <c r="D30" s="14"/>
      <c r="E30" s="14"/>
      <c r="F30" s="14"/>
      <c r="G30" s="14"/>
      <c r="H30" s="14"/>
      <c r="I30" s="14"/>
      <c r="J30" s="14"/>
      <c r="K30" s="39" t="str">
        <f>IF($C30='4. Board Level Worksheet'!$C$5,'4. Board Level Worksheet'!$C$18,"")</f>
        <v/>
      </c>
      <c r="L30" s="39" t="str">
        <f>IF($C30='4. Board Level Worksheet'!$C$5,'4. Board Level Worksheet'!$C$19,"")</f>
        <v/>
      </c>
      <c r="M30" s="41" t="str">
        <f>IF($C30='4. Board Level Worksheet'!$C$5,'4. Board Level Worksheet'!$C$21,"")</f>
        <v/>
      </c>
      <c r="N30" s="41" t="str">
        <f>IF($C30='4. Board Level Worksheet'!$C$5,'4. Board Level Worksheet'!$C$28,"")</f>
        <v/>
      </c>
      <c r="O30" s="41" t="str">
        <f>IF($C30='4. Board Level Worksheet'!$C$5,'4. Board Level Worksheet'!#REF!,"")</f>
        <v/>
      </c>
      <c r="P30" t="s">
        <v>381</v>
      </c>
      <c r="Q30" s="41">
        <v>860700</v>
      </c>
      <c r="R30" s="41">
        <v>860700</v>
      </c>
      <c r="S30" s="41">
        <v>438959</v>
      </c>
      <c r="T30" s="41">
        <v>58000</v>
      </c>
      <c r="U30" s="41">
        <v>147</v>
      </c>
      <c r="V30" s="103">
        <v>191312.98725279645</v>
      </c>
      <c r="W30" s="103">
        <f t="shared" si="0"/>
        <v>191313</v>
      </c>
      <c r="X30" s="41">
        <v>541141</v>
      </c>
      <c r="Y30" s="41">
        <v>419649</v>
      </c>
      <c r="Z30" s="40"/>
      <c r="AA30" s="40"/>
      <c r="AB30" s="40"/>
    </row>
    <row r="31" spans="1:28">
      <c r="A31">
        <v>29</v>
      </c>
      <c r="B31" s="12">
        <v>27</v>
      </c>
      <c r="C31" t="s">
        <v>382</v>
      </c>
      <c r="D31" s="14"/>
      <c r="E31" s="14"/>
      <c r="F31" s="14"/>
      <c r="G31" s="14"/>
      <c r="H31" s="14"/>
      <c r="I31" s="14"/>
      <c r="J31" s="14"/>
      <c r="K31" s="39" t="str">
        <f>IF($C31='4. Board Level Worksheet'!$C$5,'4. Board Level Worksheet'!$C$18,"")</f>
        <v/>
      </c>
      <c r="L31" s="39" t="str">
        <f>IF($C31='4. Board Level Worksheet'!$C$5,'4. Board Level Worksheet'!$C$19,"")</f>
        <v/>
      </c>
      <c r="M31" s="41" t="str">
        <f>IF($C31='4. Board Level Worksheet'!$C$5,'4. Board Level Worksheet'!$C$21,"")</f>
        <v/>
      </c>
      <c r="N31" s="41" t="str">
        <f>IF($C31='4. Board Level Worksheet'!$C$5,'4. Board Level Worksheet'!$C$28,"")</f>
        <v/>
      </c>
      <c r="O31" s="41" t="str">
        <f>IF($C31='4. Board Level Worksheet'!$C$5,'4. Board Level Worksheet'!#REF!,"")</f>
        <v/>
      </c>
      <c r="P31" t="s">
        <v>382</v>
      </c>
      <c r="Q31" s="41">
        <v>568100</v>
      </c>
      <c r="R31" s="41">
        <v>568100</v>
      </c>
      <c r="S31" s="41">
        <v>313965</v>
      </c>
      <c r="T31" s="41">
        <v>49000</v>
      </c>
      <c r="U31" s="41">
        <v>820</v>
      </c>
      <c r="V31" s="103">
        <v>833231.18306040275</v>
      </c>
      <c r="W31" s="103">
        <f t="shared" si="0"/>
        <v>833231</v>
      </c>
      <c r="X31" s="41">
        <v>722400</v>
      </c>
      <c r="Y31" s="41">
        <v>538440</v>
      </c>
      <c r="Z31" s="40"/>
      <c r="AA31" s="40"/>
      <c r="AB31" s="40"/>
    </row>
    <row r="32" spans="1:28">
      <c r="A32">
        <v>30</v>
      </c>
      <c r="B32" s="12">
        <v>28</v>
      </c>
      <c r="C32" t="s">
        <v>383</v>
      </c>
      <c r="D32" s="14"/>
      <c r="E32" s="14"/>
      <c r="F32" s="14"/>
      <c r="G32" s="14"/>
      <c r="H32" s="14"/>
      <c r="I32" s="14"/>
      <c r="J32" s="14"/>
      <c r="K32" s="39" t="str">
        <f>IF($C32='4. Board Level Worksheet'!$C$5,'4. Board Level Worksheet'!$C$18,"")</f>
        <v/>
      </c>
      <c r="L32" s="39" t="str">
        <f>IF($C32='4. Board Level Worksheet'!$C$5,'4. Board Level Worksheet'!$C$19,"")</f>
        <v/>
      </c>
      <c r="M32" s="41" t="str">
        <f>IF($C32='4. Board Level Worksheet'!$C$5,'4. Board Level Worksheet'!$C$21,"")</f>
        <v/>
      </c>
      <c r="N32" s="41" t="str">
        <f>IF($C32='4. Board Level Worksheet'!$C$5,'4. Board Level Worksheet'!$C$28,"")</f>
        <v/>
      </c>
      <c r="O32" s="41" t="str">
        <f>IF($C32='4. Board Level Worksheet'!$C$5,'4. Board Level Worksheet'!#REF!,"")</f>
        <v/>
      </c>
      <c r="P32" t="s">
        <v>383</v>
      </c>
      <c r="Q32" s="41">
        <v>284900</v>
      </c>
      <c r="R32" s="41">
        <v>284900</v>
      </c>
      <c r="S32" s="41">
        <v>172559</v>
      </c>
      <c r="T32" s="41">
        <v>21000</v>
      </c>
      <c r="U32" s="41">
        <v>63</v>
      </c>
      <c r="V32" s="103">
        <v>82546.212774049229</v>
      </c>
      <c r="W32" s="103">
        <f t="shared" si="0"/>
        <v>82546</v>
      </c>
      <c r="X32" s="41">
        <v>187020</v>
      </c>
      <c r="Y32" s="41">
        <v>137918</v>
      </c>
      <c r="Z32" s="40"/>
      <c r="AA32" s="40"/>
      <c r="AB32" s="40"/>
    </row>
    <row r="33" spans="1:28">
      <c r="A33">
        <v>31</v>
      </c>
      <c r="B33" s="12">
        <v>29</v>
      </c>
      <c r="C33" t="s">
        <v>429</v>
      </c>
      <c r="D33" s="14"/>
      <c r="E33" s="14"/>
      <c r="F33" s="14"/>
      <c r="G33" s="14"/>
      <c r="H33" s="14"/>
      <c r="I33" s="14"/>
      <c r="J33" s="14"/>
      <c r="K33" s="39" t="str">
        <f>IF($C33='4. Board Level Worksheet'!$C$5,'4. Board Level Worksheet'!$C$18,"")</f>
        <v/>
      </c>
      <c r="L33" s="39" t="str">
        <f>IF($C33='4. Board Level Worksheet'!$C$5,'4. Board Level Worksheet'!$C$19,"")</f>
        <v/>
      </c>
      <c r="M33" s="41" t="str">
        <f>IF($C33='4. Board Level Worksheet'!$C$5,'4. Board Level Worksheet'!$C$21,"")</f>
        <v/>
      </c>
      <c r="N33" s="41" t="str">
        <f>IF($C33='4. Board Level Worksheet'!$C$5,'4. Board Level Worksheet'!$C$28,"")</f>
        <v/>
      </c>
      <c r="O33" s="41" t="str">
        <f>IF($C33='4. Board Level Worksheet'!$C$5,'4. Board Level Worksheet'!#REF!,"")</f>
        <v/>
      </c>
      <c r="P33" t="s">
        <v>429</v>
      </c>
      <c r="Q33" s="41">
        <v>447100</v>
      </c>
      <c r="R33" s="41">
        <v>447100</v>
      </c>
      <c r="S33" s="41">
        <v>250077</v>
      </c>
      <c r="T33" s="41">
        <v>38000</v>
      </c>
      <c r="U33" s="41">
        <v>199</v>
      </c>
      <c r="V33" s="103">
        <v>286483.91492170026</v>
      </c>
      <c r="W33" s="103">
        <f t="shared" si="0"/>
        <v>286484</v>
      </c>
      <c r="X33" s="41">
        <v>288292</v>
      </c>
      <c r="Y33" s="41">
        <v>210815</v>
      </c>
      <c r="Z33" s="40"/>
      <c r="AA33" s="40"/>
      <c r="AB33" s="40"/>
    </row>
    <row r="34" spans="1:28">
      <c r="A34">
        <v>32</v>
      </c>
      <c r="B34" s="12" t="s">
        <v>22</v>
      </c>
      <c r="C34" t="s">
        <v>384</v>
      </c>
      <c r="D34" s="14"/>
      <c r="E34" s="14"/>
      <c r="F34" s="14"/>
      <c r="G34" s="14"/>
      <c r="H34" s="14"/>
      <c r="I34" s="14"/>
      <c r="J34" s="14"/>
      <c r="K34" s="39" t="str">
        <f>IF($C34='4. Board Level Worksheet'!$C$5,'4. Board Level Worksheet'!$C$18,"")</f>
        <v/>
      </c>
      <c r="L34" s="39" t="str">
        <f>IF($C34='4. Board Level Worksheet'!$C$5,'4. Board Level Worksheet'!$C$19,"")</f>
        <v/>
      </c>
      <c r="M34" s="41" t="str">
        <f>IF($C34='4. Board Level Worksheet'!$C$5,'4. Board Level Worksheet'!$C$21,"")</f>
        <v/>
      </c>
      <c r="N34" s="41" t="str">
        <f>IF($C34='4. Board Level Worksheet'!$C$5,'4. Board Level Worksheet'!$C$28,"")</f>
        <v/>
      </c>
      <c r="O34" s="41" t="str">
        <f>IF($C34='4. Board Level Worksheet'!$C$5,'4. Board Level Worksheet'!#REF!,"")</f>
        <v/>
      </c>
      <c r="P34" t="s">
        <v>384</v>
      </c>
      <c r="Q34" s="41">
        <v>102000</v>
      </c>
      <c r="R34" s="41">
        <v>102000</v>
      </c>
      <c r="S34" s="41">
        <v>42093</v>
      </c>
      <c r="T34" s="41">
        <v>0</v>
      </c>
      <c r="U34" s="41">
        <v>58</v>
      </c>
      <c r="V34" s="103">
        <v>123333.75320357943</v>
      </c>
      <c r="W34" s="103">
        <f t="shared" si="0"/>
        <v>123334</v>
      </c>
      <c r="X34" s="41">
        <v>178635</v>
      </c>
      <c r="Y34" s="41">
        <v>127317</v>
      </c>
      <c r="Z34" s="40"/>
      <c r="AA34" s="40"/>
      <c r="AB34" s="40"/>
    </row>
    <row r="35" spans="1:28">
      <c r="A35">
        <v>33</v>
      </c>
      <c r="B35" s="12" t="s">
        <v>23</v>
      </c>
      <c r="C35" t="s">
        <v>386</v>
      </c>
      <c r="D35" s="14"/>
      <c r="E35" s="14"/>
      <c r="F35" s="14"/>
      <c r="G35" s="14"/>
      <c r="H35" s="14"/>
      <c r="I35" s="14"/>
      <c r="J35" s="14"/>
      <c r="K35" s="39" t="str">
        <f>IF($C35='4. Board Level Worksheet'!$C$5,'4. Board Level Worksheet'!$C$18,"")</f>
        <v/>
      </c>
      <c r="L35" s="39" t="str">
        <f>IF($C35='4. Board Level Worksheet'!$C$5,'4. Board Level Worksheet'!$C$19,"")</f>
        <v/>
      </c>
      <c r="M35" s="41" t="str">
        <f>IF($C35='4. Board Level Worksheet'!$C$5,'4. Board Level Worksheet'!$C$21,"")</f>
        <v/>
      </c>
      <c r="N35" s="41" t="str">
        <f>IF($C35='4. Board Level Worksheet'!$C$5,'4. Board Level Worksheet'!$C$28,"")</f>
        <v/>
      </c>
      <c r="O35" s="41" t="str">
        <f>IF($C35='4. Board Level Worksheet'!$C$5,'4. Board Level Worksheet'!#REF!,"")</f>
        <v/>
      </c>
      <c r="P35" t="s">
        <v>386</v>
      </c>
      <c r="Q35" s="41">
        <v>100900</v>
      </c>
      <c r="R35" s="41">
        <v>100900</v>
      </c>
      <c r="S35" s="41">
        <v>51728</v>
      </c>
      <c r="T35" s="41">
        <v>8000</v>
      </c>
      <c r="U35" s="41">
        <v>215</v>
      </c>
      <c r="V35" s="103">
        <v>224331.47236241613</v>
      </c>
      <c r="W35" s="103">
        <f t="shared" si="0"/>
        <v>224331</v>
      </c>
      <c r="X35" s="41">
        <v>159333</v>
      </c>
      <c r="Y35" s="41">
        <v>109628</v>
      </c>
      <c r="Z35" s="40"/>
      <c r="AA35" s="40"/>
      <c r="AB35" s="40"/>
    </row>
    <row r="36" spans="1:28">
      <c r="A36">
        <v>34</v>
      </c>
      <c r="B36" s="12">
        <v>31</v>
      </c>
      <c r="C36" t="s">
        <v>387</v>
      </c>
      <c r="D36" s="14"/>
      <c r="E36" s="14"/>
      <c r="F36" s="14"/>
      <c r="G36" s="14"/>
      <c r="H36" s="14"/>
      <c r="I36" s="14"/>
      <c r="J36" s="14"/>
      <c r="K36" s="39" t="str">
        <f>IF($C36='4. Board Level Worksheet'!$C$5,'4. Board Level Worksheet'!$C$18,"")</f>
        <v/>
      </c>
      <c r="L36" s="39" t="str">
        <f>IF($C36='4. Board Level Worksheet'!$C$5,'4. Board Level Worksheet'!$C$19,"")</f>
        <v/>
      </c>
      <c r="M36" s="41" t="str">
        <f>IF($C36='4. Board Level Worksheet'!$C$5,'4. Board Level Worksheet'!$C$21,"")</f>
        <v/>
      </c>
      <c r="N36" s="41" t="str">
        <f>IF($C36='4. Board Level Worksheet'!$C$5,'4. Board Level Worksheet'!$C$28,"")</f>
        <v/>
      </c>
      <c r="O36" s="41" t="str">
        <f>IF($C36='4. Board Level Worksheet'!$C$5,'4. Board Level Worksheet'!#REF!,"")</f>
        <v/>
      </c>
      <c r="P36" t="s">
        <v>387</v>
      </c>
      <c r="Q36" s="41">
        <v>156700</v>
      </c>
      <c r="R36" s="41">
        <v>156700</v>
      </c>
      <c r="S36" s="41">
        <v>67410</v>
      </c>
      <c r="T36" s="41">
        <v>11000</v>
      </c>
      <c r="U36" s="41">
        <v>56</v>
      </c>
      <c r="V36" s="103">
        <v>72834.893624161079</v>
      </c>
      <c r="W36" s="103">
        <f t="shared" si="0"/>
        <v>72835</v>
      </c>
      <c r="X36" s="41">
        <v>150144</v>
      </c>
      <c r="Y36" s="41">
        <v>111558</v>
      </c>
      <c r="Z36" s="40"/>
      <c r="AA36" s="40"/>
      <c r="AB36" s="40"/>
    </row>
    <row r="37" spans="1:28">
      <c r="A37">
        <v>35</v>
      </c>
      <c r="B37" s="12">
        <v>32</v>
      </c>
      <c r="C37" t="s">
        <v>388</v>
      </c>
      <c r="D37" s="14"/>
      <c r="E37" s="14"/>
      <c r="F37" s="14"/>
      <c r="G37" s="14"/>
      <c r="H37" s="14"/>
      <c r="I37" s="14"/>
      <c r="J37" s="14"/>
      <c r="K37" s="39" t="str">
        <f>IF($C37='4. Board Level Worksheet'!$C$5,'4. Board Level Worksheet'!$C$18,"")</f>
        <v/>
      </c>
      <c r="L37" s="39" t="str">
        <f>IF($C37='4. Board Level Worksheet'!$C$5,'4. Board Level Worksheet'!$C$19,"")</f>
        <v/>
      </c>
      <c r="M37" s="41" t="str">
        <f>IF($C37='4. Board Level Worksheet'!$C$5,'4. Board Level Worksheet'!$C$21,"")</f>
        <v/>
      </c>
      <c r="N37" s="41" t="str">
        <f>IF($C37='4. Board Level Worksheet'!$C$5,'4. Board Level Worksheet'!$C$28,"")</f>
        <v/>
      </c>
      <c r="O37" s="41" t="str">
        <f>IF($C37='4. Board Level Worksheet'!$C$5,'4. Board Level Worksheet'!#REF!,"")</f>
        <v/>
      </c>
      <c r="P37" t="s">
        <v>388</v>
      </c>
      <c r="Q37" s="41">
        <v>176400</v>
      </c>
      <c r="R37" s="41">
        <v>176400</v>
      </c>
      <c r="S37" s="41">
        <v>93118</v>
      </c>
      <c r="T37" s="41">
        <v>14000</v>
      </c>
      <c r="U37" s="41">
        <v>37</v>
      </c>
      <c r="V37" s="103">
        <v>54383.387239373609</v>
      </c>
      <c r="W37" s="103">
        <f t="shared" si="0"/>
        <v>54383</v>
      </c>
      <c r="X37" s="41">
        <v>100504</v>
      </c>
      <c r="Y37" s="41">
        <v>80125</v>
      </c>
      <c r="Z37" s="40"/>
      <c r="AA37" s="40"/>
      <c r="AB37" s="40"/>
    </row>
    <row r="38" spans="1:28">
      <c r="A38">
        <v>36</v>
      </c>
      <c r="B38" s="12" t="s">
        <v>24</v>
      </c>
      <c r="C38" t="s">
        <v>389</v>
      </c>
      <c r="D38" s="14"/>
      <c r="E38" s="14"/>
      <c r="F38" s="14"/>
      <c r="G38" s="14"/>
      <c r="H38" s="14"/>
      <c r="I38" s="14"/>
      <c r="J38" s="14"/>
      <c r="K38" s="39" t="str">
        <f>IF($C38='4. Board Level Worksheet'!$C$5,'4. Board Level Worksheet'!$C$18,"")</f>
        <v/>
      </c>
      <c r="L38" s="39" t="str">
        <f>IF($C38='4. Board Level Worksheet'!$C$5,'4. Board Level Worksheet'!$C$19,"")</f>
        <v/>
      </c>
      <c r="M38" s="41" t="str">
        <f>IF($C38='4. Board Level Worksheet'!$C$5,'4. Board Level Worksheet'!$C$21,"")</f>
        <v/>
      </c>
      <c r="N38" s="41" t="str">
        <f>IF($C38='4. Board Level Worksheet'!$C$5,'4. Board Level Worksheet'!$C$28,"")</f>
        <v/>
      </c>
      <c r="O38" s="41" t="str">
        <f>IF($C38='4. Board Level Worksheet'!$C$5,'4. Board Level Worksheet'!#REF!,"")</f>
        <v/>
      </c>
      <c r="P38" t="s">
        <v>389</v>
      </c>
      <c r="Q38" s="41">
        <v>50700</v>
      </c>
      <c r="R38" s="41">
        <v>50700</v>
      </c>
      <c r="S38" s="41">
        <v>20789</v>
      </c>
      <c r="T38" s="41">
        <v>6000</v>
      </c>
      <c r="U38" s="41">
        <v>7</v>
      </c>
      <c r="V38" s="103">
        <v>18451.506384787474</v>
      </c>
      <c r="W38" s="103">
        <f t="shared" si="0"/>
        <v>18452</v>
      </c>
      <c r="X38" s="41">
        <v>23810</v>
      </c>
      <c r="Y38" s="41">
        <v>20300</v>
      </c>
      <c r="Z38" s="40"/>
      <c r="AA38" s="40"/>
      <c r="AB38" s="40"/>
    </row>
    <row r="39" spans="1:28">
      <c r="A39">
        <v>37</v>
      </c>
      <c r="B39" s="12" t="s">
        <v>25</v>
      </c>
      <c r="C39" t="s">
        <v>390</v>
      </c>
      <c r="D39" s="14"/>
      <c r="E39" s="14"/>
      <c r="F39" s="14"/>
      <c r="G39" s="14"/>
      <c r="H39" s="14"/>
      <c r="I39" s="14"/>
      <c r="J39" s="14"/>
      <c r="K39" s="39" t="str">
        <f>IF($C39='4. Board Level Worksheet'!$C$5,'4. Board Level Worksheet'!$C$18,"")</f>
        <v/>
      </c>
      <c r="L39" s="39" t="str">
        <f>IF($C39='4. Board Level Worksheet'!$C$5,'4. Board Level Worksheet'!$C$19,"")</f>
        <v/>
      </c>
      <c r="M39" s="41" t="str">
        <f>IF($C39='4. Board Level Worksheet'!$C$5,'4. Board Level Worksheet'!$C$21,"")</f>
        <v/>
      </c>
      <c r="N39" s="41" t="str">
        <f>IF($C39='4. Board Level Worksheet'!$C$5,'4. Board Level Worksheet'!$C$28,"")</f>
        <v/>
      </c>
      <c r="O39" s="41" t="str">
        <f>IF($C39='4. Board Level Worksheet'!$C$5,'4. Board Level Worksheet'!#REF!,"")</f>
        <v/>
      </c>
      <c r="P39" t="s">
        <v>390</v>
      </c>
      <c r="Q39" s="41">
        <v>42900</v>
      </c>
      <c r="R39" s="41">
        <v>42900</v>
      </c>
      <c r="S39" s="41">
        <v>16799</v>
      </c>
      <c r="T39" s="41">
        <v>4000</v>
      </c>
      <c r="U39" s="41">
        <v>4</v>
      </c>
      <c r="V39" s="103">
        <v>15538.11063982103</v>
      </c>
      <c r="W39" s="103">
        <f t="shared" si="0"/>
        <v>15538</v>
      </c>
      <c r="X39" s="41">
        <v>23241</v>
      </c>
      <c r="Y39" s="41">
        <v>19854</v>
      </c>
      <c r="Z39" s="40"/>
      <c r="AA39" s="40"/>
      <c r="AB39" s="40"/>
    </row>
    <row r="40" spans="1:28">
      <c r="A40">
        <v>38</v>
      </c>
      <c r="B40" s="12" t="s">
        <v>26</v>
      </c>
      <c r="C40" t="s">
        <v>391</v>
      </c>
      <c r="D40" s="14"/>
      <c r="E40" s="14"/>
      <c r="F40" s="14"/>
      <c r="G40" s="14"/>
      <c r="H40" s="14"/>
      <c r="I40" s="14"/>
      <c r="J40" s="14"/>
      <c r="K40" s="39" t="str">
        <f>IF($C40='4. Board Level Worksheet'!$C$5,'4. Board Level Worksheet'!$C$18,"")</f>
        <v/>
      </c>
      <c r="L40" s="39" t="str">
        <f>IF($C40='4. Board Level Worksheet'!$C$5,'4. Board Level Worksheet'!$C$19,"")</f>
        <v/>
      </c>
      <c r="M40" s="41" t="str">
        <f>IF($C40='4. Board Level Worksheet'!$C$5,'4. Board Level Worksheet'!$C$21,"")</f>
        <v/>
      </c>
      <c r="N40" s="41" t="str">
        <f>IF($C40='4. Board Level Worksheet'!$C$5,'4. Board Level Worksheet'!$C$28,"")</f>
        <v/>
      </c>
      <c r="O40" s="41" t="str">
        <f>IF($C40='4. Board Level Worksheet'!$C$5,'4. Board Level Worksheet'!#REF!,"")</f>
        <v/>
      </c>
      <c r="P40" t="s">
        <v>391</v>
      </c>
      <c r="Q40" s="41">
        <v>210300</v>
      </c>
      <c r="R40" s="41">
        <v>210300</v>
      </c>
      <c r="S40" s="41">
        <v>96697</v>
      </c>
      <c r="T40" s="41">
        <v>18000</v>
      </c>
      <c r="U40" s="41">
        <v>22</v>
      </c>
      <c r="V40" s="103">
        <v>40787.540429530207</v>
      </c>
      <c r="W40" s="103">
        <f t="shared" si="0"/>
        <v>40788</v>
      </c>
      <c r="X40" s="41">
        <v>108950</v>
      </c>
      <c r="Y40" s="41">
        <v>87236</v>
      </c>
      <c r="Z40" s="40"/>
      <c r="AA40" s="40"/>
      <c r="AB40" s="40"/>
    </row>
    <row r="41" spans="1:28">
      <c r="A41">
        <v>39</v>
      </c>
      <c r="B41" s="12" t="s">
        <v>27</v>
      </c>
      <c r="C41" t="s">
        <v>392</v>
      </c>
      <c r="D41" s="14"/>
      <c r="E41" s="14"/>
      <c r="F41" s="14"/>
      <c r="G41" s="14"/>
      <c r="H41" s="14"/>
      <c r="I41" s="14"/>
      <c r="J41" s="14"/>
      <c r="K41" s="39" t="str">
        <f>IF($C41='4. Board Level Worksheet'!$C$5,'4. Board Level Worksheet'!$C$18,"")</f>
        <v/>
      </c>
      <c r="L41" s="39" t="str">
        <f>IF($C41='4. Board Level Worksheet'!$C$5,'4. Board Level Worksheet'!$C$19,"")</f>
        <v/>
      </c>
      <c r="M41" s="41" t="str">
        <f>IF($C41='4. Board Level Worksheet'!$C$5,'4. Board Level Worksheet'!$C$21,"")</f>
        <v/>
      </c>
      <c r="N41" s="41" t="str">
        <f>IF($C41='4. Board Level Worksheet'!$C$5,'4. Board Level Worksheet'!$C$28,"")</f>
        <v/>
      </c>
      <c r="O41" s="41" t="str">
        <f>IF($C41='4. Board Level Worksheet'!$C$5,'4. Board Level Worksheet'!#REF!,"")</f>
        <v/>
      </c>
      <c r="P41" t="s">
        <v>392</v>
      </c>
      <c r="Q41" s="41">
        <v>77700</v>
      </c>
      <c r="R41" s="41">
        <v>77700</v>
      </c>
      <c r="S41" s="41">
        <v>25886</v>
      </c>
      <c r="T41" s="41">
        <v>5000</v>
      </c>
      <c r="U41" s="41">
        <v>7</v>
      </c>
      <c r="V41" s="103">
        <v>20393.770214765103</v>
      </c>
      <c r="W41" s="103">
        <f t="shared" si="0"/>
        <v>20394</v>
      </c>
      <c r="X41" s="41">
        <v>47476</v>
      </c>
      <c r="Y41" s="41">
        <v>39064</v>
      </c>
      <c r="Z41" s="40"/>
      <c r="AA41" s="40"/>
      <c r="AB41" s="40"/>
    </row>
    <row r="42" spans="1:28">
      <c r="A42">
        <v>40</v>
      </c>
      <c r="B42" s="12">
        <v>35</v>
      </c>
      <c r="C42" t="s">
        <v>393</v>
      </c>
      <c r="D42" s="14"/>
      <c r="E42" s="14"/>
      <c r="F42" s="14"/>
      <c r="G42" s="14"/>
      <c r="H42" s="14"/>
      <c r="I42" s="14"/>
      <c r="J42" s="14"/>
      <c r="K42" s="39" t="str">
        <f>IF($C42='4. Board Level Worksheet'!$C$5,'4. Board Level Worksheet'!$C$18,"")</f>
        <v/>
      </c>
      <c r="L42" s="39" t="str">
        <f>IF($C42='4. Board Level Worksheet'!$C$5,'4. Board Level Worksheet'!$C$19,"")</f>
        <v/>
      </c>
      <c r="M42" s="41" t="str">
        <f>IF($C42='4. Board Level Worksheet'!$C$5,'4. Board Level Worksheet'!$C$21,"")</f>
        <v/>
      </c>
      <c r="N42" s="41" t="str">
        <f>IF($C42='4. Board Level Worksheet'!$C$5,'4. Board Level Worksheet'!$C$28,"")</f>
        <v/>
      </c>
      <c r="O42" s="41" t="str">
        <f>IF($C42='4. Board Level Worksheet'!$C$5,'4. Board Level Worksheet'!#REF!,"")</f>
        <v/>
      </c>
      <c r="P42" t="s">
        <v>393</v>
      </c>
      <c r="Q42" s="41">
        <v>124500</v>
      </c>
      <c r="R42" s="41">
        <v>124500</v>
      </c>
      <c r="S42" s="41">
        <v>67335</v>
      </c>
      <c r="T42" s="41">
        <v>2600</v>
      </c>
      <c r="U42" s="41">
        <v>15</v>
      </c>
      <c r="V42" s="103">
        <v>42729.804259507837</v>
      </c>
      <c r="W42" s="103">
        <f t="shared" si="0"/>
        <v>42730</v>
      </c>
      <c r="X42" s="41">
        <v>68689</v>
      </c>
      <c r="Y42" s="41">
        <v>55030</v>
      </c>
      <c r="Z42" s="40"/>
      <c r="AA42" s="40"/>
      <c r="AB42" s="40"/>
    </row>
    <row r="43" spans="1:28">
      <c r="A43">
        <v>41</v>
      </c>
      <c r="B43" s="12">
        <v>36</v>
      </c>
      <c r="C43" t="s">
        <v>394</v>
      </c>
      <c r="D43" s="14"/>
      <c r="E43" s="14"/>
      <c r="F43" s="14"/>
      <c r="G43" s="14"/>
      <c r="H43" s="14"/>
      <c r="I43" s="14"/>
      <c r="J43" s="14"/>
      <c r="K43" s="39" t="str">
        <f>IF($C43='4. Board Level Worksheet'!$C$5,'4. Board Level Worksheet'!$C$18,"")</f>
        <v/>
      </c>
      <c r="L43" s="39" t="str">
        <f>IF($C43='4. Board Level Worksheet'!$C$5,'4. Board Level Worksheet'!$C$19,"")</f>
        <v/>
      </c>
      <c r="M43" s="41" t="str">
        <f>IF($C43='4. Board Level Worksheet'!$C$5,'4. Board Level Worksheet'!$C$21,"")</f>
        <v/>
      </c>
      <c r="N43" s="41" t="str">
        <f>IF($C43='4. Board Level Worksheet'!$C$5,'4. Board Level Worksheet'!$C$28,"")</f>
        <v/>
      </c>
      <c r="O43" s="41" t="str">
        <f>IF($C43='4. Board Level Worksheet'!$C$5,'4. Board Level Worksheet'!#REF!,"")</f>
        <v/>
      </c>
      <c r="P43" t="s">
        <v>394</v>
      </c>
      <c r="Q43" s="41">
        <v>158300</v>
      </c>
      <c r="R43" s="41">
        <v>158300</v>
      </c>
      <c r="S43" s="41">
        <v>66229</v>
      </c>
      <c r="T43" s="41">
        <v>13000</v>
      </c>
      <c r="U43" s="41">
        <v>52</v>
      </c>
      <c r="V43" s="103">
        <v>68950.365964205819</v>
      </c>
      <c r="W43" s="103">
        <f t="shared" si="0"/>
        <v>68950</v>
      </c>
      <c r="X43" s="41">
        <v>114830</v>
      </c>
      <c r="Y43" s="41">
        <v>87646</v>
      </c>
      <c r="Z43" s="40"/>
      <c r="AA43" s="40"/>
      <c r="AB43" s="40"/>
    </row>
    <row r="44" spans="1:28">
      <c r="A44">
        <v>42</v>
      </c>
      <c r="B44" s="12">
        <v>37</v>
      </c>
      <c r="C44" t="s">
        <v>395</v>
      </c>
      <c r="D44" s="14"/>
      <c r="E44" s="14"/>
      <c r="F44" s="14"/>
      <c r="G44" s="14"/>
      <c r="H44" s="14"/>
      <c r="I44" s="14"/>
      <c r="J44" s="14"/>
      <c r="K44" s="39" t="str">
        <f>IF($C44='4. Board Level Worksheet'!$C$5,'4. Board Level Worksheet'!$C$18,"")</f>
        <v/>
      </c>
      <c r="L44" s="39" t="str">
        <f>IF($C44='4. Board Level Worksheet'!$C$5,'4. Board Level Worksheet'!$C$19,"")</f>
        <v/>
      </c>
      <c r="M44" s="41" t="str">
        <f>IF($C44='4. Board Level Worksheet'!$C$5,'4. Board Level Worksheet'!$C$21,"")</f>
        <v/>
      </c>
      <c r="N44" s="41" t="str">
        <f>IF($C44='4. Board Level Worksheet'!$C$5,'4. Board Level Worksheet'!$C$28,"")</f>
        <v/>
      </c>
      <c r="O44" s="41" t="str">
        <f>IF($C44='4. Board Level Worksheet'!$C$5,'4. Board Level Worksheet'!#REF!,"")</f>
        <v/>
      </c>
      <c r="P44" t="s">
        <v>395</v>
      </c>
      <c r="Q44" s="41">
        <v>454500</v>
      </c>
      <c r="R44" s="41">
        <v>454500</v>
      </c>
      <c r="S44" s="41">
        <v>283090</v>
      </c>
      <c r="T44" s="41">
        <v>40000</v>
      </c>
      <c r="U44" s="41">
        <v>167</v>
      </c>
      <c r="V44" s="103">
        <v>191312.98725279645</v>
      </c>
      <c r="W44" s="103">
        <f t="shared" si="0"/>
        <v>191313</v>
      </c>
      <c r="X44" s="41">
        <v>390603</v>
      </c>
      <c r="Y44" s="41">
        <v>268005</v>
      </c>
      <c r="Z44" s="40"/>
      <c r="AA44" s="40"/>
      <c r="AB44" s="40"/>
    </row>
    <row r="45" spans="1:28">
      <c r="A45">
        <v>43</v>
      </c>
      <c r="B45" s="12">
        <v>38</v>
      </c>
      <c r="C45" t="s">
        <v>396</v>
      </c>
      <c r="D45" s="14"/>
      <c r="E45" s="14"/>
      <c r="F45" s="14"/>
      <c r="G45" s="14"/>
      <c r="H45" s="14"/>
      <c r="I45" s="14"/>
      <c r="J45" s="14"/>
      <c r="K45" s="39" t="str">
        <f>IF($C45='4. Board Level Worksheet'!$C$5,'4. Board Level Worksheet'!$C$18,"")</f>
        <v/>
      </c>
      <c r="L45" s="39" t="str">
        <f>IF($C45='4. Board Level Worksheet'!$C$5,'4. Board Level Worksheet'!$C$19,"")</f>
        <v/>
      </c>
      <c r="M45" s="41" t="str">
        <f>IF($C45='4. Board Level Worksheet'!$C$5,'4. Board Level Worksheet'!$C$21,"")</f>
        <v/>
      </c>
      <c r="N45" s="41" t="str">
        <f>IF($C45='4. Board Level Worksheet'!$C$5,'4. Board Level Worksheet'!$C$28,"")</f>
        <v/>
      </c>
      <c r="O45" s="41" t="str">
        <f>IF($C45='4. Board Level Worksheet'!$C$5,'4. Board Level Worksheet'!#REF!,"")</f>
        <v/>
      </c>
      <c r="P45" t="s">
        <v>396</v>
      </c>
      <c r="Q45" s="41">
        <v>523800</v>
      </c>
      <c r="R45" s="41">
        <v>523800</v>
      </c>
      <c r="S45" s="41">
        <v>303142</v>
      </c>
      <c r="T45" s="41">
        <v>50000</v>
      </c>
      <c r="U45" s="41">
        <v>69</v>
      </c>
      <c r="V45" s="103">
        <v>101968.85107382551</v>
      </c>
      <c r="W45" s="103">
        <f t="shared" si="0"/>
        <v>101969</v>
      </c>
      <c r="X45" s="41">
        <v>318080</v>
      </c>
      <c r="Y45" s="41">
        <v>248981</v>
      </c>
      <c r="Z45" s="40"/>
      <c r="AA45" s="40"/>
      <c r="AB45" s="40"/>
    </row>
    <row r="46" spans="1:28">
      <c r="A46">
        <v>44</v>
      </c>
      <c r="B46" s="12">
        <v>39</v>
      </c>
      <c r="C46" t="s">
        <v>397</v>
      </c>
      <c r="D46" s="14"/>
      <c r="E46" s="14"/>
      <c r="F46" s="14"/>
      <c r="G46" s="14"/>
      <c r="H46" s="14"/>
      <c r="I46" s="14"/>
      <c r="J46" s="14"/>
      <c r="K46" s="39" t="str">
        <f>IF($C46='4. Board Level Worksheet'!$C$5,'4. Board Level Worksheet'!$C$18,"")</f>
        <v/>
      </c>
      <c r="L46" s="39" t="str">
        <f>IF($C46='4. Board Level Worksheet'!$C$5,'4. Board Level Worksheet'!$C$19,"")</f>
        <v/>
      </c>
      <c r="M46" s="41" t="str">
        <f>IF($C46='4. Board Level Worksheet'!$C$5,'4. Board Level Worksheet'!$C$21,"")</f>
        <v/>
      </c>
      <c r="N46" s="41" t="str">
        <f>IF($C46='4. Board Level Worksheet'!$C$5,'4. Board Level Worksheet'!$C$28,"")</f>
        <v/>
      </c>
      <c r="O46" s="41" t="str">
        <f>IF($C46='4. Board Level Worksheet'!$C$5,'4. Board Level Worksheet'!#REF!,"")</f>
        <v/>
      </c>
      <c r="P46" t="s">
        <v>397</v>
      </c>
      <c r="Q46" s="41">
        <v>227000</v>
      </c>
      <c r="R46" s="41">
        <v>227000</v>
      </c>
      <c r="S46" s="41">
        <v>125966</v>
      </c>
      <c r="T46" s="41">
        <v>21000</v>
      </c>
      <c r="U46" s="41">
        <v>75</v>
      </c>
      <c r="V46" s="103">
        <v>94199.795753914994</v>
      </c>
      <c r="W46" s="103">
        <f t="shared" si="0"/>
        <v>94200</v>
      </c>
      <c r="X46" s="41">
        <v>166436</v>
      </c>
      <c r="Y46" s="41">
        <v>124033</v>
      </c>
      <c r="Z46" s="40"/>
      <c r="AA46" s="40"/>
      <c r="AB46" s="40"/>
    </row>
    <row r="47" spans="1:28">
      <c r="A47">
        <v>45</v>
      </c>
      <c r="B47" s="12">
        <v>40</v>
      </c>
      <c r="C47" t="s">
        <v>398</v>
      </c>
      <c r="D47" s="14"/>
      <c r="E47" s="14"/>
      <c r="F47" s="14"/>
      <c r="G47" s="14"/>
      <c r="H47" s="14"/>
      <c r="I47" s="14"/>
      <c r="J47" s="14"/>
      <c r="K47" s="39" t="str">
        <f>IF($C47='4. Board Level Worksheet'!$C$5,'4. Board Level Worksheet'!$C$18,"")</f>
        <v/>
      </c>
      <c r="L47" s="39" t="str">
        <f>IF($C47='4. Board Level Worksheet'!$C$5,'4. Board Level Worksheet'!$C$19,"")</f>
        <v/>
      </c>
      <c r="M47" s="41" t="str">
        <f>IF($C47='4. Board Level Worksheet'!$C$5,'4. Board Level Worksheet'!$C$21,"")</f>
        <v/>
      </c>
      <c r="N47" s="41" t="str">
        <f>IF($C47='4. Board Level Worksheet'!$C$5,'4. Board Level Worksheet'!$C$28,"")</f>
        <v/>
      </c>
      <c r="O47" s="41" t="str">
        <f>IF($C47='4. Board Level Worksheet'!$C$5,'4. Board Level Worksheet'!#REF!,"")</f>
        <v/>
      </c>
      <c r="P47" t="s">
        <v>398</v>
      </c>
      <c r="Q47" s="41">
        <v>2024700</v>
      </c>
      <c r="R47" s="41">
        <v>2024700</v>
      </c>
      <c r="S47" s="41">
        <v>1221920</v>
      </c>
      <c r="T47" s="41">
        <v>203000</v>
      </c>
      <c r="U47" s="41">
        <v>1766</v>
      </c>
      <c r="V47" s="103">
        <v>1824756.8682639822</v>
      </c>
      <c r="W47" s="103">
        <f t="shared" si="0"/>
        <v>1824757</v>
      </c>
      <c r="X47" s="41">
        <v>2043519</v>
      </c>
      <c r="Y47" s="41">
        <v>1419899</v>
      </c>
      <c r="Z47" s="40"/>
      <c r="AA47" s="40"/>
      <c r="AB47" s="40"/>
    </row>
    <row r="48" spans="1:28">
      <c r="A48">
        <v>46</v>
      </c>
      <c r="B48" s="12">
        <v>41</v>
      </c>
      <c r="C48" t="s">
        <v>430</v>
      </c>
      <c r="D48" s="14"/>
      <c r="E48" s="14"/>
      <c r="F48" s="14"/>
      <c r="G48" s="14"/>
      <c r="H48" s="14"/>
      <c r="I48" s="14"/>
      <c r="J48" s="14"/>
      <c r="K48" s="39" t="str">
        <f>IF($C48='4. Board Level Worksheet'!$C$5,'4. Board Level Worksheet'!$C$18,"")</f>
        <v/>
      </c>
      <c r="L48" s="39" t="str">
        <f>IF($C48='4. Board Level Worksheet'!$C$5,'4. Board Level Worksheet'!$C$19,"")</f>
        <v/>
      </c>
      <c r="M48" s="41" t="str">
        <f>IF($C48='4. Board Level Worksheet'!$C$5,'4. Board Level Worksheet'!$C$21,"")</f>
        <v/>
      </c>
      <c r="N48" s="41" t="str">
        <f>IF($C48='4. Board Level Worksheet'!$C$5,'4. Board Level Worksheet'!$C$28,"")</f>
        <v/>
      </c>
      <c r="O48" s="41" t="str">
        <f>IF($C48='4. Board Level Worksheet'!$C$5,'4. Board Level Worksheet'!#REF!,"")</f>
        <v/>
      </c>
      <c r="P48" t="s">
        <v>430</v>
      </c>
      <c r="Q48" s="41">
        <v>367900</v>
      </c>
      <c r="R48" s="41">
        <v>367900</v>
      </c>
      <c r="S48" s="41">
        <v>211308</v>
      </c>
      <c r="T48" s="41">
        <v>8000</v>
      </c>
      <c r="U48" s="41">
        <v>39</v>
      </c>
      <c r="V48" s="103">
        <v>95170.927668903809</v>
      </c>
      <c r="W48" s="103">
        <f t="shared" si="0"/>
        <v>95171</v>
      </c>
      <c r="X48" s="41">
        <v>212374</v>
      </c>
      <c r="Y48" s="41">
        <v>173578</v>
      </c>
      <c r="Z48" s="40"/>
      <c r="AA48" s="40"/>
      <c r="AB48" s="40"/>
    </row>
    <row r="49" spans="1:28">
      <c r="A49">
        <v>47</v>
      </c>
      <c r="B49" s="12">
        <v>42</v>
      </c>
      <c r="C49" t="s">
        <v>399</v>
      </c>
      <c r="D49" s="14"/>
      <c r="E49" s="14"/>
      <c r="F49" s="14"/>
      <c r="G49" s="14"/>
      <c r="H49" s="14"/>
      <c r="I49" s="14"/>
      <c r="J49" s="14"/>
      <c r="K49" s="39" t="str">
        <f>IF($C49='4. Board Level Worksheet'!$C$5,'4. Board Level Worksheet'!$C$18,"")</f>
        <v/>
      </c>
      <c r="L49" s="39" t="str">
        <f>IF($C49='4. Board Level Worksheet'!$C$5,'4. Board Level Worksheet'!$C$19,"")</f>
        <v/>
      </c>
      <c r="M49" s="41" t="str">
        <f>IF($C49='4. Board Level Worksheet'!$C$5,'4. Board Level Worksheet'!$C$21,"")</f>
        <v/>
      </c>
      <c r="N49" s="41" t="str">
        <f>IF($C49='4. Board Level Worksheet'!$C$5,'4. Board Level Worksheet'!$C$28,"")</f>
        <v/>
      </c>
      <c r="O49" s="41" t="str">
        <f>IF($C49='4. Board Level Worksheet'!$C$5,'4. Board Level Worksheet'!#REF!,"")</f>
        <v/>
      </c>
      <c r="P49" t="s">
        <v>399</v>
      </c>
      <c r="Q49" s="41">
        <v>1027000</v>
      </c>
      <c r="R49" s="41">
        <v>1027000</v>
      </c>
      <c r="S49" s="41">
        <v>697289</v>
      </c>
      <c r="T49" s="41">
        <v>141000</v>
      </c>
      <c r="U49" s="41">
        <v>499</v>
      </c>
      <c r="V49" s="103">
        <v>543833.87239373603</v>
      </c>
      <c r="W49" s="103">
        <f t="shared" si="0"/>
        <v>543834</v>
      </c>
      <c r="X49" s="41">
        <v>542858</v>
      </c>
      <c r="Y49" s="41">
        <v>437832</v>
      </c>
      <c r="Z49" s="40"/>
      <c r="AA49" s="40"/>
      <c r="AB49" s="40"/>
    </row>
    <row r="50" spans="1:28">
      <c r="A50">
        <v>48</v>
      </c>
      <c r="B50" s="12">
        <v>43</v>
      </c>
      <c r="C50" t="s">
        <v>431</v>
      </c>
      <c r="D50" s="14"/>
      <c r="E50" s="14"/>
      <c r="F50" s="14"/>
      <c r="G50" s="14"/>
      <c r="H50" s="14"/>
      <c r="I50" s="14"/>
      <c r="J50" s="14"/>
      <c r="K50" s="39" t="str">
        <f>IF($C50='4. Board Level Worksheet'!$C$5,'4. Board Level Worksheet'!$C$18,"")</f>
        <v/>
      </c>
      <c r="L50" s="39" t="str">
        <f>IF($C50='4. Board Level Worksheet'!$C$5,'4. Board Level Worksheet'!$C$19,"")</f>
        <v/>
      </c>
      <c r="M50" s="41" t="str">
        <f>IF($C50='4. Board Level Worksheet'!$C$5,'4. Board Level Worksheet'!$C$21,"")</f>
        <v/>
      </c>
      <c r="N50" s="41" t="str">
        <f>IF($C50='4. Board Level Worksheet'!$C$5,'4. Board Level Worksheet'!$C$28,"")</f>
        <v/>
      </c>
      <c r="O50" s="41" t="str">
        <f>IF($C50='4. Board Level Worksheet'!$C$5,'4. Board Level Worksheet'!#REF!,"")</f>
        <v/>
      </c>
      <c r="P50" t="s">
        <v>431</v>
      </c>
      <c r="Q50" s="41">
        <v>1702200</v>
      </c>
      <c r="R50" s="41">
        <v>1702200</v>
      </c>
      <c r="S50" s="41">
        <v>1034392.9999999999</v>
      </c>
      <c r="T50" s="41">
        <v>131000</v>
      </c>
      <c r="U50" s="41">
        <v>160</v>
      </c>
      <c r="V50" s="103">
        <v>236956.18725727071</v>
      </c>
      <c r="W50" s="103">
        <f t="shared" si="0"/>
        <v>236956</v>
      </c>
      <c r="X50" s="41">
        <v>743208</v>
      </c>
      <c r="Y50" s="41">
        <v>625298</v>
      </c>
      <c r="Z50" s="40"/>
      <c r="AA50" s="40"/>
      <c r="AB50" s="40"/>
    </row>
    <row r="51" spans="1:28">
      <c r="A51">
        <v>49</v>
      </c>
      <c r="B51" s="12">
        <v>44</v>
      </c>
      <c r="C51" t="s">
        <v>400</v>
      </c>
      <c r="D51" s="14"/>
      <c r="E51" s="14"/>
      <c r="F51" s="14"/>
      <c r="G51" s="14"/>
      <c r="H51" s="14"/>
      <c r="I51" s="14"/>
      <c r="J51" s="14"/>
      <c r="K51" s="39" t="str">
        <f>IF($C51='4. Board Level Worksheet'!$C$5,'4. Board Level Worksheet'!$C$18,"")</f>
        <v/>
      </c>
      <c r="L51" s="39" t="str">
        <f>IF($C51='4. Board Level Worksheet'!$C$5,'4. Board Level Worksheet'!$C$19,"")</f>
        <v/>
      </c>
      <c r="M51" s="41" t="str">
        <f>IF($C51='4. Board Level Worksheet'!$C$5,'4. Board Level Worksheet'!$C$21,"")</f>
        <v/>
      </c>
      <c r="N51" s="41" t="str">
        <f>IF($C51='4. Board Level Worksheet'!$C$5,'4. Board Level Worksheet'!$C$28,"")</f>
        <v/>
      </c>
      <c r="O51" s="41" t="str">
        <f>IF($C51='4. Board Level Worksheet'!$C$5,'4. Board Level Worksheet'!#REF!,"")</f>
        <v/>
      </c>
      <c r="P51" t="s">
        <v>400</v>
      </c>
      <c r="Q51" s="41">
        <v>500400</v>
      </c>
      <c r="R51" s="41">
        <v>500400</v>
      </c>
      <c r="S51" s="41">
        <v>311761</v>
      </c>
      <c r="T51" s="41">
        <v>55000</v>
      </c>
      <c r="U51" s="41">
        <v>72</v>
      </c>
      <c r="V51" s="103">
        <v>103911.11490380314</v>
      </c>
      <c r="W51" s="103">
        <f t="shared" si="0"/>
        <v>103911</v>
      </c>
      <c r="X51" s="41">
        <v>255485</v>
      </c>
      <c r="Y51" s="41">
        <v>214379</v>
      </c>
      <c r="Z51" s="40"/>
      <c r="AA51" s="40"/>
      <c r="AB51" s="40"/>
    </row>
    <row r="52" spans="1:28">
      <c r="A52">
        <v>50</v>
      </c>
      <c r="B52" s="12">
        <v>45</v>
      </c>
      <c r="C52" t="s">
        <v>401</v>
      </c>
      <c r="D52" s="14"/>
      <c r="E52" s="14"/>
      <c r="F52" s="14"/>
      <c r="G52" s="14"/>
      <c r="H52" s="14"/>
      <c r="I52" s="14"/>
      <c r="J52" s="14"/>
      <c r="K52" s="39" t="str">
        <f>IF($C52='4. Board Level Worksheet'!$C$5,'4. Board Level Worksheet'!$C$18,"")</f>
        <v/>
      </c>
      <c r="L52" s="39" t="str">
        <f>IF($C52='4. Board Level Worksheet'!$C$5,'4. Board Level Worksheet'!$C$19,"")</f>
        <v/>
      </c>
      <c r="M52" s="41" t="str">
        <f>IF($C52='4. Board Level Worksheet'!$C$5,'4. Board Level Worksheet'!$C$21,"")</f>
        <v/>
      </c>
      <c r="N52" s="41" t="str">
        <f>IF($C52='4. Board Level Worksheet'!$C$5,'4. Board Level Worksheet'!$C$28,"")</f>
        <v/>
      </c>
      <c r="O52" s="41" t="str">
        <f>IF($C52='4. Board Level Worksheet'!$C$5,'4. Board Level Worksheet'!#REF!,"")</f>
        <v/>
      </c>
      <c r="P52" t="s">
        <v>401</v>
      </c>
      <c r="Q52" s="41">
        <v>471100</v>
      </c>
      <c r="R52" s="41">
        <v>471100</v>
      </c>
      <c r="S52" s="41">
        <v>295396</v>
      </c>
      <c r="T52" s="41">
        <v>47000</v>
      </c>
      <c r="U52" s="41">
        <v>98</v>
      </c>
      <c r="V52" s="103">
        <v>127218.28086353469</v>
      </c>
      <c r="W52" s="103">
        <f t="shared" si="0"/>
        <v>127218</v>
      </c>
      <c r="X52" s="41">
        <v>321391</v>
      </c>
      <c r="Y52" s="41">
        <v>248496</v>
      </c>
      <c r="Z52" s="40"/>
      <c r="AA52" s="40"/>
      <c r="AB52" s="40"/>
    </row>
    <row r="53" spans="1:28">
      <c r="A53">
        <v>51</v>
      </c>
      <c r="B53" s="12">
        <v>46</v>
      </c>
      <c r="C53" t="s">
        <v>402</v>
      </c>
      <c r="D53" s="14"/>
      <c r="E53" s="14"/>
      <c r="F53" s="14"/>
      <c r="G53" s="14"/>
      <c r="H53" s="14"/>
      <c r="I53" s="14"/>
      <c r="J53" s="14"/>
      <c r="K53" s="39" t="str">
        <f>IF($C53='4. Board Level Worksheet'!$C$5,'4. Board Level Worksheet'!$C$18,"")</f>
        <v/>
      </c>
      <c r="L53" s="39" t="str">
        <f>IF($C53='4. Board Level Worksheet'!$C$5,'4. Board Level Worksheet'!$C$19,"")</f>
        <v/>
      </c>
      <c r="M53" s="41" t="str">
        <f>IF($C53='4. Board Level Worksheet'!$C$5,'4. Board Level Worksheet'!$C$21,"")</f>
        <v/>
      </c>
      <c r="N53" s="41" t="str">
        <f>IF($C53='4. Board Level Worksheet'!$C$5,'4. Board Level Worksheet'!$C$28,"")</f>
        <v/>
      </c>
      <c r="O53" s="41" t="str">
        <f>IF($C53='4. Board Level Worksheet'!$C$5,'4. Board Level Worksheet'!#REF!,"")</f>
        <v/>
      </c>
      <c r="P53" t="s">
        <v>402</v>
      </c>
      <c r="Q53" s="41">
        <v>582000</v>
      </c>
      <c r="R53" s="41">
        <v>582000</v>
      </c>
      <c r="S53" s="41">
        <v>503317</v>
      </c>
      <c r="T53" s="41">
        <v>77000</v>
      </c>
      <c r="U53" s="41">
        <v>105</v>
      </c>
      <c r="V53" s="103">
        <v>138871.86384340047</v>
      </c>
      <c r="W53" s="103">
        <f t="shared" si="0"/>
        <v>138872</v>
      </c>
      <c r="X53" s="41">
        <v>265281</v>
      </c>
      <c r="Y53" s="41">
        <v>224478</v>
      </c>
      <c r="Z53" s="40"/>
      <c r="AA53" s="40"/>
      <c r="AB53" s="40"/>
    </row>
    <row r="54" spans="1:28">
      <c r="A54">
        <v>52</v>
      </c>
      <c r="B54" s="12">
        <v>47</v>
      </c>
      <c r="C54" t="s">
        <v>432</v>
      </c>
      <c r="D54" s="14"/>
      <c r="E54" s="14"/>
      <c r="F54" s="14"/>
      <c r="G54" s="14"/>
      <c r="H54" s="14"/>
      <c r="I54" s="14"/>
      <c r="J54" s="14"/>
      <c r="K54" s="39" t="str">
        <f>IF($C54='4. Board Level Worksheet'!$C$5,'4. Board Level Worksheet'!$C$18,"")</f>
        <v/>
      </c>
      <c r="L54" s="39" t="str">
        <f>IF($C54='4. Board Level Worksheet'!$C$5,'4. Board Level Worksheet'!$C$19,"")</f>
        <v/>
      </c>
      <c r="M54" s="41" t="str">
        <f>IF($C54='4. Board Level Worksheet'!$C$5,'4. Board Level Worksheet'!$C$21,"")</f>
        <v/>
      </c>
      <c r="N54" s="41" t="str">
        <f>IF($C54='4. Board Level Worksheet'!$C$5,'4. Board Level Worksheet'!$C$28,"")</f>
        <v/>
      </c>
      <c r="O54" s="41" t="str">
        <f>IF($C54='4. Board Level Worksheet'!$C$5,'4. Board Level Worksheet'!#REF!,"")</f>
        <v/>
      </c>
      <c r="P54" t="s">
        <v>432</v>
      </c>
      <c r="Q54" s="41">
        <v>567800</v>
      </c>
      <c r="R54" s="41">
        <v>567800</v>
      </c>
      <c r="S54" s="41">
        <v>418581</v>
      </c>
      <c r="T54" s="41">
        <v>70000</v>
      </c>
      <c r="U54" s="41">
        <v>283</v>
      </c>
      <c r="V54" s="103">
        <v>311733.34471140942</v>
      </c>
      <c r="W54" s="103">
        <f t="shared" si="0"/>
        <v>311733</v>
      </c>
      <c r="X54" s="41">
        <v>410195</v>
      </c>
      <c r="Y54" s="41">
        <v>310638</v>
      </c>
      <c r="Z54" s="40"/>
      <c r="AA54" s="40"/>
      <c r="AB54" s="40"/>
    </row>
    <row r="55" spans="1:28">
      <c r="A55">
        <v>53</v>
      </c>
      <c r="B55" s="12">
        <v>48</v>
      </c>
      <c r="C55" t="s">
        <v>403</v>
      </c>
      <c r="D55" s="14"/>
      <c r="E55" s="14"/>
      <c r="F55" s="14"/>
      <c r="G55" s="14"/>
      <c r="H55" s="14"/>
      <c r="I55" s="14"/>
      <c r="J55" s="14"/>
      <c r="K55" s="39" t="str">
        <f>IF($C55='4. Board Level Worksheet'!$C$5,'4. Board Level Worksheet'!$C$18,"")</f>
        <v/>
      </c>
      <c r="L55" s="39" t="str">
        <f>IF($C55='4. Board Level Worksheet'!$C$5,'4. Board Level Worksheet'!$C$19,"")</f>
        <v/>
      </c>
      <c r="M55" s="41" t="str">
        <f>IF($C55='4. Board Level Worksheet'!$C$5,'4. Board Level Worksheet'!$C$21,"")</f>
        <v/>
      </c>
      <c r="N55" s="41" t="str">
        <f>IF($C55='4. Board Level Worksheet'!$C$5,'4. Board Level Worksheet'!$C$28,"")</f>
        <v/>
      </c>
      <c r="O55" s="41" t="str">
        <f>IF($C55='4. Board Level Worksheet'!$C$5,'4. Board Level Worksheet'!#REF!,"")</f>
        <v/>
      </c>
      <c r="P55" t="s">
        <v>403</v>
      </c>
      <c r="Q55" s="41">
        <v>207000</v>
      </c>
      <c r="R55" s="41">
        <v>207000</v>
      </c>
      <c r="S55" s="41">
        <v>108067</v>
      </c>
      <c r="T55" s="41">
        <v>20000</v>
      </c>
      <c r="U55" s="41">
        <v>25</v>
      </c>
      <c r="V55" s="103">
        <v>44672.068089485459</v>
      </c>
      <c r="W55" s="103">
        <f t="shared" si="0"/>
        <v>44672</v>
      </c>
      <c r="X55" s="41">
        <v>110092</v>
      </c>
      <c r="Y55" s="41">
        <v>92149</v>
      </c>
      <c r="Z55" s="40"/>
      <c r="AA55" s="40"/>
      <c r="AB55" s="40"/>
    </row>
    <row r="56" spans="1:28">
      <c r="A56">
        <v>54</v>
      </c>
      <c r="B56" s="12">
        <v>49</v>
      </c>
      <c r="C56" t="s">
        <v>404</v>
      </c>
      <c r="D56" s="14"/>
      <c r="E56" s="14"/>
      <c r="F56" s="14"/>
      <c r="G56" s="14"/>
      <c r="H56" s="14"/>
      <c r="I56" s="14"/>
      <c r="J56" s="14"/>
      <c r="K56" s="39" t="str">
        <f>IF($C56='4. Board Level Worksheet'!$C$5,'4. Board Level Worksheet'!$C$18,"")</f>
        <v/>
      </c>
      <c r="L56" s="39" t="str">
        <f>IF($C56='4. Board Level Worksheet'!$C$5,'4. Board Level Worksheet'!$C$19,"")</f>
        <v/>
      </c>
      <c r="M56" s="41" t="str">
        <f>IF($C56='4. Board Level Worksheet'!$C$5,'4. Board Level Worksheet'!$C$21,"")</f>
        <v/>
      </c>
      <c r="N56" s="41" t="str">
        <f>IF($C56='4. Board Level Worksheet'!$C$5,'4. Board Level Worksheet'!$C$28,"")</f>
        <v/>
      </c>
      <c r="O56" s="41" t="str">
        <f>IF($C56='4. Board Level Worksheet'!$C$5,'4. Board Level Worksheet'!#REF!,"")</f>
        <v/>
      </c>
      <c r="P56" t="s">
        <v>404</v>
      </c>
      <c r="Q56" s="41">
        <v>500800</v>
      </c>
      <c r="R56" s="41">
        <v>500800</v>
      </c>
      <c r="S56" s="41">
        <v>344326</v>
      </c>
      <c r="T56" s="41">
        <v>20000</v>
      </c>
      <c r="U56" s="41">
        <v>69</v>
      </c>
      <c r="V56" s="103">
        <v>138871.86384340047</v>
      </c>
      <c r="W56" s="103">
        <f t="shared" si="0"/>
        <v>138872</v>
      </c>
      <c r="X56" s="41">
        <v>276127</v>
      </c>
      <c r="Y56" s="41">
        <v>220731</v>
      </c>
      <c r="Z56" s="40"/>
      <c r="AA56" s="40"/>
      <c r="AB56" s="40"/>
    </row>
    <row r="57" spans="1:28">
      <c r="A57">
        <v>55</v>
      </c>
      <c r="B57" s="12">
        <v>50</v>
      </c>
      <c r="C57" t="s">
        <v>405</v>
      </c>
      <c r="D57" s="14"/>
      <c r="E57" s="14"/>
      <c r="F57" s="14"/>
      <c r="G57" s="14"/>
      <c r="H57" s="14"/>
      <c r="I57" s="14"/>
      <c r="J57" s="14"/>
      <c r="K57" s="39" t="str">
        <f>IF($C57='4. Board Level Worksheet'!$C$5,'4. Board Level Worksheet'!$C$18,"")</f>
        <v/>
      </c>
      <c r="L57" s="39" t="str">
        <f>IF($C57='4. Board Level Worksheet'!$C$5,'4. Board Level Worksheet'!$C$19,"")</f>
        <v/>
      </c>
      <c r="M57" s="41" t="str">
        <f>IF($C57='4. Board Level Worksheet'!$C$5,'4. Board Level Worksheet'!$C$21,"")</f>
        <v/>
      </c>
      <c r="N57" s="41" t="str">
        <f>IF($C57='4. Board Level Worksheet'!$C$5,'4. Board Level Worksheet'!$C$28,"")</f>
        <v/>
      </c>
      <c r="O57" s="41" t="str">
        <f>IF($C57='4. Board Level Worksheet'!$C$5,'4. Board Level Worksheet'!#REF!,"")</f>
        <v/>
      </c>
      <c r="P57" t="s">
        <v>405</v>
      </c>
      <c r="Q57" s="41">
        <v>552300</v>
      </c>
      <c r="R57" s="41">
        <v>552300</v>
      </c>
      <c r="S57" s="41">
        <v>275261</v>
      </c>
      <c r="T57" s="41">
        <v>57000</v>
      </c>
      <c r="U57" s="41">
        <v>147</v>
      </c>
      <c r="V57" s="103">
        <v>180630.53618791947</v>
      </c>
      <c r="W57" s="103">
        <f t="shared" si="0"/>
        <v>180631</v>
      </c>
      <c r="X57" s="41">
        <v>301302</v>
      </c>
      <c r="Y57" s="41">
        <v>247209</v>
      </c>
      <c r="Z57" s="40"/>
      <c r="AA57" s="40"/>
      <c r="AB57" s="40"/>
    </row>
    <row r="58" spans="1:28">
      <c r="A58">
        <v>56</v>
      </c>
      <c r="B58" s="12">
        <v>51</v>
      </c>
      <c r="C58" t="s">
        <v>406</v>
      </c>
      <c r="D58" s="14"/>
      <c r="E58" s="14"/>
      <c r="F58" s="14"/>
      <c r="G58" s="14"/>
      <c r="H58" s="14"/>
      <c r="I58" s="14"/>
      <c r="J58" s="14"/>
      <c r="K58" s="39" t="str">
        <f>IF($C58='4. Board Level Worksheet'!$C$5,'4. Board Level Worksheet'!$C$18,"")</f>
        <v/>
      </c>
      <c r="L58" s="39" t="str">
        <f>IF($C58='4. Board Level Worksheet'!$C$5,'4. Board Level Worksheet'!$C$19,"")</f>
        <v/>
      </c>
      <c r="M58" s="41" t="str">
        <f>IF($C58='4. Board Level Worksheet'!$C$5,'4. Board Level Worksheet'!$C$21,"")</f>
        <v/>
      </c>
      <c r="N58" s="41" t="str">
        <f>IF($C58='4. Board Level Worksheet'!$C$5,'4. Board Level Worksheet'!$C$28,"")</f>
        <v/>
      </c>
      <c r="O58" s="41" t="str">
        <f>IF($C58='4. Board Level Worksheet'!$C$5,'4. Board Level Worksheet'!#REF!,"")</f>
        <v/>
      </c>
      <c r="P58" t="s">
        <v>406</v>
      </c>
      <c r="Q58" s="41">
        <v>279800</v>
      </c>
      <c r="R58" s="41">
        <v>279800</v>
      </c>
      <c r="S58" s="41">
        <v>153358</v>
      </c>
      <c r="T58" s="41">
        <v>24000</v>
      </c>
      <c r="U58" s="41">
        <v>117</v>
      </c>
      <c r="V58" s="103">
        <v>138871.86384340047</v>
      </c>
      <c r="W58" s="103">
        <f t="shared" si="0"/>
        <v>138872</v>
      </c>
      <c r="X58" s="41">
        <v>223183</v>
      </c>
      <c r="Y58" s="41">
        <v>163694</v>
      </c>
      <c r="Z58" s="40"/>
      <c r="AA58" s="40"/>
      <c r="AB58" s="40"/>
    </row>
    <row r="59" spans="1:28">
      <c r="A59">
        <v>57</v>
      </c>
      <c r="B59" s="12">
        <v>52</v>
      </c>
      <c r="C59" t="s">
        <v>433</v>
      </c>
      <c r="D59" s="14"/>
      <c r="E59" s="14"/>
      <c r="F59" s="14"/>
      <c r="G59" s="14"/>
      <c r="H59" s="14"/>
      <c r="I59" s="14"/>
      <c r="J59" s="14"/>
      <c r="K59" s="39" t="str">
        <f>IF($C59='4. Board Level Worksheet'!$C$5,'4. Board Level Worksheet'!$C$18,"")</f>
        <v/>
      </c>
      <c r="L59" s="39" t="str">
        <f>IF($C59='4. Board Level Worksheet'!$C$5,'4. Board Level Worksheet'!$C$19,"")</f>
        <v/>
      </c>
      <c r="M59" s="41" t="str">
        <f>IF($C59='4. Board Level Worksheet'!$C$5,'4. Board Level Worksheet'!$C$21,"")</f>
        <v/>
      </c>
      <c r="N59" s="41" t="str">
        <f>IF($C59='4. Board Level Worksheet'!$C$5,'4. Board Level Worksheet'!$C$28,"")</f>
        <v/>
      </c>
      <c r="O59" s="41" t="str">
        <f>IF($C59='4. Board Level Worksheet'!$C$5,'4. Board Level Worksheet'!#REF!,"")</f>
        <v/>
      </c>
      <c r="P59" t="s">
        <v>433</v>
      </c>
      <c r="Q59" s="41">
        <v>354400</v>
      </c>
      <c r="R59" s="41">
        <v>354400</v>
      </c>
      <c r="S59" s="41">
        <v>192184</v>
      </c>
      <c r="T59" s="41">
        <v>30000</v>
      </c>
      <c r="U59" s="41">
        <v>178</v>
      </c>
      <c r="V59" s="103">
        <v>201024.30640268457</v>
      </c>
      <c r="W59" s="103">
        <f t="shared" si="0"/>
        <v>201024</v>
      </c>
      <c r="X59" s="41">
        <v>229413</v>
      </c>
      <c r="Y59" s="41">
        <v>174348</v>
      </c>
      <c r="Z59" s="40"/>
      <c r="AA59" s="40"/>
      <c r="AB59" s="40"/>
    </row>
    <row r="60" spans="1:28">
      <c r="A60">
        <v>58</v>
      </c>
      <c r="B60" s="12">
        <v>53</v>
      </c>
      <c r="C60" t="s">
        <v>407</v>
      </c>
      <c r="D60" s="14"/>
      <c r="E60" s="14"/>
      <c r="F60" s="14"/>
      <c r="G60" s="14"/>
      <c r="H60" s="14"/>
      <c r="I60" s="14"/>
      <c r="J60" s="14"/>
      <c r="K60" s="39" t="str">
        <f>IF($C60='4. Board Level Worksheet'!$C$5,'4. Board Level Worksheet'!$C$18,"")</f>
        <v/>
      </c>
      <c r="L60" s="39" t="str">
        <f>IF($C60='4. Board Level Worksheet'!$C$5,'4. Board Level Worksheet'!$C$19,"")</f>
        <v/>
      </c>
      <c r="M60" s="41" t="str">
        <f>IF($C60='4. Board Level Worksheet'!$C$5,'4. Board Level Worksheet'!$C$21,"")</f>
        <v/>
      </c>
      <c r="N60" s="41" t="str">
        <f>IF($C60='4. Board Level Worksheet'!$C$5,'4. Board Level Worksheet'!$C$28,"")</f>
        <v/>
      </c>
      <c r="O60" s="41" t="str">
        <f>IF($C60='4. Board Level Worksheet'!$C$5,'4. Board Level Worksheet'!#REF!,"")</f>
        <v/>
      </c>
      <c r="P60" t="s">
        <v>407</v>
      </c>
      <c r="Q60" s="41">
        <v>958500</v>
      </c>
      <c r="R60" s="41">
        <v>958500</v>
      </c>
      <c r="S60" s="41">
        <v>647137</v>
      </c>
      <c r="T60" s="41">
        <v>87000</v>
      </c>
      <c r="U60" s="41">
        <v>286</v>
      </c>
      <c r="V60" s="103">
        <v>327271.45535123046</v>
      </c>
      <c r="W60" s="103">
        <f t="shared" si="0"/>
        <v>327271</v>
      </c>
      <c r="X60" s="41">
        <v>723003</v>
      </c>
      <c r="Y60" s="41">
        <v>557084</v>
      </c>
      <c r="Z60" s="40"/>
      <c r="AA60" s="40"/>
      <c r="AB60" s="40"/>
    </row>
    <row r="61" spans="1:28">
      <c r="A61">
        <v>59</v>
      </c>
      <c r="B61" s="12">
        <v>54</v>
      </c>
      <c r="C61" t="s">
        <v>408</v>
      </c>
      <c r="D61" s="14"/>
      <c r="E61" s="14"/>
      <c r="F61" s="14"/>
      <c r="G61" s="14"/>
      <c r="H61" s="14"/>
      <c r="I61" s="14"/>
      <c r="J61" s="14"/>
      <c r="K61" s="39" t="str">
        <f>IF($C61='4. Board Level Worksheet'!$C$5,'4. Board Level Worksheet'!$C$18,"")</f>
        <v/>
      </c>
      <c r="L61" s="39" t="str">
        <f>IF($C61='4. Board Level Worksheet'!$C$5,'4. Board Level Worksheet'!$C$19,"")</f>
        <v/>
      </c>
      <c r="M61" s="41" t="str">
        <f>IF($C61='4. Board Level Worksheet'!$C$5,'4. Board Level Worksheet'!$C$21,"")</f>
        <v/>
      </c>
      <c r="N61" s="41" t="str">
        <f>IF($C61='4. Board Level Worksheet'!$C$5,'4. Board Level Worksheet'!$C$28,"")</f>
        <v/>
      </c>
      <c r="O61" s="41" t="str">
        <f>IF($C61='4. Board Level Worksheet'!$C$5,'4. Board Level Worksheet'!#REF!,"")</f>
        <v/>
      </c>
      <c r="P61" t="s">
        <v>408</v>
      </c>
      <c r="Q61" s="41">
        <v>194800</v>
      </c>
      <c r="R61" s="41">
        <v>194800</v>
      </c>
      <c r="S61" s="41">
        <v>75459</v>
      </c>
      <c r="T61" s="41">
        <v>14000</v>
      </c>
      <c r="U61" s="41">
        <v>104</v>
      </c>
      <c r="V61" s="103">
        <v>120420.35745861298</v>
      </c>
      <c r="W61" s="103">
        <f t="shared" si="0"/>
        <v>120420</v>
      </c>
      <c r="X61" s="41">
        <v>238781</v>
      </c>
      <c r="Y61" s="41">
        <v>169635</v>
      </c>
      <c r="Z61" s="40"/>
      <c r="AA61" s="40"/>
      <c r="AB61" s="40"/>
    </row>
    <row r="62" spans="1:28">
      <c r="A62">
        <v>60</v>
      </c>
      <c r="B62" s="12">
        <v>55</v>
      </c>
      <c r="C62" t="s">
        <v>434</v>
      </c>
      <c r="D62" s="14"/>
      <c r="E62" s="14"/>
      <c r="F62" s="14"/>
      <c r="G62" s="14"/>
      <c r="H62" s="14"/>
      <c r="I62" s="14"/>
      <c r="J62" s="14"/>
      <c r="K62" s="39" t="str">
        <f>IF($C62='4. Board Level Worksheet'!$C$5,'4. Board Level Worksheet'!$C$18,"")</f>
        <v/>
      </c>
      <c r="L62" s="39" t="str">
        <f>IF($C62='4. Board Level Worksheet'!$C$5,'4. Board Level Worksheet'!$C$19,"")</f>
        <v/>
      </c>
      <c r="M62" s="41" t="str">
        <f>IF($C62='4. Board Level Worksheet'!$C$5,'4. Board Level Worksheet'!$C$21,"")</f>
        <v/>
      </c>
      <c r="N62" s="41" t="str">
        <f>IF($C62='4. Board Level Worksheet'!$C$5,'4. Board Level Worksheet'!$C$28,"")</f>
        <v/>
      </c>
      <c r="O62" s="41" t="str">
        <f>IF($C62='4. Board Level Worksheet'!$C$5,'4. Board Level Worksheet'!#REF!,"")</f>
        <v/>
      </c>
      <c r="P62" t="s">
        <v>434</v>
      </c>
      <c r="Q62" s="41">
        <v>350400</v>
      </c>
      <c r="R62" s="41">
        <v>350400</v>
      </c>
      <c r="S62" s="41">
        <v>166326</v>
      </c>
      <c r="T62" s="41">
        <v>9000</v>
      </c>
      <c r="U62" s="41">
        <v>204</v>
      </c>
      <c r="V62" s="103">
        <v>228216.00002237139</v>
      </c>
      <c r="W62" s="103">
        <f t="shared" si="0"/>
        <v>228216</v>
      </c>
      <c r="X62" s="41">
        <v>355897</v>
      </c>
      <c r="Y62" s="41">
        <v>241786</v>
      </c>
      <c r="Z62" s="40"/>
      <c r="AA62" s="40"/>
      <c r="AB62" s="40"/>
    </row>
    <row r="63" spans="1:28">
      <c r="A63">
        <v>61</v>
      </c>
      <c r="B63" s="12">
        <v>56</v>
      </c>
      <c r="C63" t="s">
        <v>409</v>
      </c>
      <c r="D63" s="14"/>
      <c r="E63" s="14"/>
      <c r="F63" s="14"/>
      <c r="G63" s="14"/>
      <c r="H63" s="14"/>
      <c r="I63" s="14"/>
      <c r="J63" s="14"/>
      <c r="K63" s="39" t="str">
        <f>IF($C63='4. Board Level Worksheet'!$C$5,'4. Board Level Worksheet'!$C$18,"")</f>
        <v/>
      </c>
      <c r="L63" s="39" t="str">
        <f>IF($C63='4. Board Level Worksheet'!$C$5,'4. Board Level Worksheet'!$C$19,"")</f>
        <v/>
      </c>
      <c r="M63" s="41" t="str">
        <f>IF($C63='4. Board Level Worksheet'!$C$5,'4. Board Level Worksheet'!$C$21,"")</f>
        <v/>
      </c>
      <c r="N63" s="41" t="str">
        <f>IF($C63='4. Board Level Worksheet'!$C$5,'4. Board Level Worksheet'!$C$28,"")</f>
        <v/>
      </c>
      <c r="O63" s="41" t="str">
        <f>IF($C63='4. Board Level Worksheet'!$C$5,'4. Board Level Worksheet'!#REF!,"")</f>
        <v/>
      </c>
      <c r="P63" t="s">
        <v>409</v>
      </c>
      <c r="Q63" s="41">
        <v>69100</v>
      </c>
      <c r="R63" s="41">
        <v>69100</v>
      </c>
      <c r="S63" s="41">
        <v>52442</v>
      </c>
      <c r="T63" s="41">
        <v>10000</v>
      </c>
      <c r="U63" s="41">
        <v>16</v>
      </c>
      <c r="V63" s="103">
        <v>32047.353194630876</v>
      </c>
      <c r="W63" s="103">
        <f t="shared" si="0"/>
        <v>32047</v>
      </c>
      <c r="X63" s="41">
        <v>46696</v>
      </c>
      <c r="Y63" s="41">
        <v>40508</v>
      </c>
      <c r="Z63" s="40"/>
      <c r="AA63" s="40"/>
      <c r="AB63" s="40"/>
    </row>
    <row r="64" spans="1:28">
      <c r="A64">
        <v>62</v>
      </c>
      <c r="B64" s="12">
        <v>57</v>
      </c>
      <c r="C64" t="s">
        <v>435</v>
      </c>
      <c r="D64" s="14"/>
      <c r="E64" s="14"/>
      <c r="F64" s="14"/>
      <c r="G64" s="14"/>
      <c r="H64" s="14"/>
      <c r="I64" s="14"/>
      <c r="J64" s="14"/>
      <c r="K64" s="39" t="str">
        <f>IF($C64='4. Board Level Worksheet'!$C$5,'4. Board Level Worksheet'!$C$18,"")</f>
        <v/>
      </c>
      <c r="L64" s="39" t="str">
        <f>IF($C64='4. Board Level Worksheet'!$C$5,'4. Board Level Worksheet'!$C$19,"")</f>
        <v/>
      </c>
      <c r="M64" s="41" t="str">
        <f>IF($C64='4. Board Level Worksheet'!$C$5,'4. Board Level Worksheet'!$C$21,"")</f>
        <v/>
      </c>
      <c r="N64" s="41" t="str">
        <f>IF($C64='4. Board Level Worksheet'!$C$5,'4. Board Level Worksheet'!$C$28,"")</f>
        <v/>
      </c>
      <c r="O64" s="41" t="str">
        <f>IF($C64='4. Board Level Worksheet'!$C$5,'4. Board Level Worksheet'!#REF!,"")</f>
        <v/>
      </c>
      <c r="P64" t="s">
        <v>435</v>
      </c>
      <c r="Q64" s="41">
        <v>149500</v>
      </c>
      <c r="R64" s="41">
        <v>149500</v>
      </c>
      <c r="S64" s="41">
        <v>77236</v>
      </c>
      <c r="T64" s="41">
        <v>4600</v>
      </c>
      <c r="U64" s="41">
        <v>36</v>
      </c>
      <c r="V64" s="103">
        <v>61181.310644295307</v>
      </c>
      <c r="W64" s="103">
        <f t="shared" si="0"/>
        <v>61181</v>
      </c>
      <c r="X64" s="41">
        <v>114511</v>
      </c>
      <c r="Y64" s="41">
        <v>84796</v>
      </c>
      <c r="Z64" s="40"/>
      <c r="AA64" s="40"/>
      <c r="AB64" s="40"/>
    </row>
    <row r="65" spans="1:28">
      <c r="A65">
        <v>63</v>
      </c>
      <c r="B65" s="12">
        <v>58</v>
      </c>
      <c r="C65" t="s">
        <v>410</v>
      </c>
      <c r="D65" s="14"/>
      <c r="E65" s="14"/>
      <c r="F65" s="14"/>
      <c r="G65" s="14"/>
      <c r="H65" s="14"/>
      <c r="I65" s="14"/>
      <c r="J65" s="14"/>
      <c r="K65" s="39" t="str">
        <f>IF($C65='4. Board Level Worksheet'!$C$5,'4. Board Level Worksheet'!$C$18,"")</f>
        <v/>
      </c>
      <c r="L65" s="39" t="str">
        <f>IF($C65='4. Board Level Worksheet'!$C$5,'4. Board Level Worksheet'!$C$19,"")</f>
        <v/>
      </c>
      <c r="M65" s="41" t="str">
        <f>IF($C65='4. Board Level Worksheet'!$C$5,'4. Board Level Worksheet'!$C$21,"")</f>
        <v/>
      </c>
      <c r="N65" s="41" t="str">
        <f>IF($C65='4. Board Level Worksheet'!$C$5,'4. Board Level Worksheet'!$C$28,"")</f>
        <v/>
      </c>
      <c r="O65" s="41" t="str">
        <f>IF($C65='4. Board Level Worksheet'!$C$5,'4. Board Level Worksheet'!#REF!,"")</f>
        <v/>
      </c>
      <c r="P65" t="s">
        <v>410</v>
      </c>
      <c r="Q65" s="41">
        <v>509500</v>
      </c>
      <c r="R65" s="41">
        <v>509500</v>
      </c>
      <c r="S65" s="41">
        <v>230527</v>
      </c>
      <c r="T65" s="41">
        <v>45000</v>
      </c>
      <c r="U65" s="41">
        <v>67</v>
      </c>
      <c r="V65" s="103">
        <v>100997.7191588367</v>
      </c>
      <c r="W65" s="103">
        <f t="shared" si="0"/>
        <v>100998</v>
      </c>
      <c r="X65" s="41">
        <v>431210</v>
      </c>
      <c r="Y65" s="41">
        <v>308127</v>
      </c>
      <c r="Z65" s="40"/>
      <c r="AA65" s="40"/>
      <c r="AB65" s="40"/>
    </row>
    <row r="66" spans="1:28">
      <c r="A66">
        <v>64</v>
      </c>
      <c r="B66" s="12">
        <v>59</v>
      </c>
      <c r="C66" t="s">
        <v>411</v>
      </c>
      <c r="D66" s="14"/>
      <c r="E66" s="14"/>
      <c r="F66" s="14"/>
      <c r="G66" s="14"/>
      <c r="H66" s="14"/>
      <c r="I66" s="14"/>
      <c r="J66" s="14"/>
      <c r="K66" s="39" t="str">
        <f>IF($C66='4. Board Level Worksheet'!$C$5,'4. Board Level Worksheet'!$C$18,"")</f>
        <v/>
      </c>
      <c r="L66" s="39" t="str">
        <f>IF($C66='4. Board Level Worksheet'!$C$5,'4. Board Level Worksheet'!$C$19,"")</f>
        <v/>
      </c>
      <c r="M66" s="41" t="str">
        <f>IF($C66='4. Board Level Worksheet'!$C$5,'4. Board Level Worksheet'!$C$21,"")</f>
        <v/>
      </c>
      <c r="N66" s="41" t="str">
        <f>IF($C66='4. Board Level Worksheet'!$C$5,'4. Board Level Worksheet'!$C$28,"")</f>
        <v/>
      </c>
      <c r="O66" s="41" t="str">
        <f>IF($C66='4. Board Level Worksheet'!$C$5,'4. Board Level Worksheet'!#REF!,"")</f>
        <v/>
      </c>
      <c r="P66" t="s">
        <v>411</v>
      </c>
      <c r="Q66" s="41">
        <v>390300</v>
      </c>
      <c r="R66" s="41">
        <v>390300</v>
      </c>
      <c r="S66" s="41">
        <v>266663</v>
      </c>
      <c r="T66" s="41">
        <v>45000</v>
      </c>
      <c r="U66" s="41">
        <v>192</v>
      </c>
      <c r="V66" s="103">
        <v>214620.15321252798</v>
      </c>
      <c r="W66" s="103">
        <f t="shared" si="0"/>
        <v>214620</v>
      </c>
      <c r="X66" s="41">
        <v>272722</v>
      </c>
      <c r="Y66" s="41">
        <v>213356</v>
      </c>
      <c r="Z66" s="40"/>
      <c r="AA66" s="40"/>
      <c r="AB66" s="40"/>
    </row>
    <row r="67" spans="1:28">
      <c r="A67">
        <v>65</v>
      </c>
      <c r="B67" s="12" t="s">
        <v>28</v>
      </c>
      <c r="C67" t="s">
        <v>436</v>
      </c>
      <c r="D67" s="14"/>
      <c r="E67" s="14"/>
      <c r="F67" s="14"/>
      <c r="G67" s="14"/>
      <c r="H67" s="14"/>
      <c r="I67" s="14"/>
      <c r="J67" s="14"/>
      <c r="K67" s="39" t="str">
        <f>IF($C67='4. Board Level Worksheet'!$C$5,'4. Board Level Worksheet'!$C$18,"")</f>
        <v/>
      </c>
      <c r="L67" s="39" t="str">
        <f>IF($C67='4. Board Level Worksheet'!$C$5,'4. Board Level Worksheet'!$C$19,"")</f>
        <v/>
      </c>
      <c r="M67" s="41" t="str">
        <f>IF($C67='4. Board Level Worksheet'!$C$5,'4. Board Level Worksheet'!$C$21,"")</f>
        <v/>
      </c>
      <c r="N67" s="41" t="str">
        <f>IF($C67='4. Board Level Worksheet'!$C$5,'4. Board Level Worksheet'!$C$28,"")</f>
        <v/>
      </c>
      <c r="O67" s="41" t="str">
        <f>IF($C67='4. Board Level Worksheet'!$C$5,'4. Board Level Worksheet'!#REF!,"")</f>
        <v/>
      </c>
      <c r="P67" t="s">
        <v>436</v>
      </c>
      <c r="Q67" s="41">
        <v>336700</v>
      </c>
      <c r="R67" s="41">
        <v>336700</v>
      </c>
      <c r="S67" s="41">
        <v>124091</v>
      </c>
      <c r="T67" s="41">
        <v>17000</v>
      </c>
      <c r="U67" s="41">
        <v>170</v>
      </c>
      <c r="V67" s="103">
        <v>190341.85533780762</v>
      </c>
      <c r="W67" s="103">
        <f t="shared" si="0"/>
        <v>190342</v>
      </c>
      <c r="X67" s="41">
        <v>336249</v>
      </c>
      <c r="Y67" s="41">
        <v>224858</v>
      </c>
      <c r="Z67" s="40"/>
      <c r="AA67" s="40"/>
      <c r="AB67" s="40"/>
    </row>
    <row r="68" spans="1:28">
      <c r="A68">
        <v>66</v>
      </c>
      <c r="B68" s="12" t="s">
        <v>29</v>
      </c>
      <c r="C68" t="s">
        <v>412</v>
      </c>
      <c r="D68" s="14"/>
      <c r="E68" s="14"/>
      <c r="F68" s="14"/>
      <c r="G68" s="14"/>
      <c r="H68" s="14"/>
      <c r="I68" s="14"/>
      <c r="J68" s="14"/>
      <c r="K68" s="39" t="str">
        <f>IF($C68='4. Board Level Worksheet'!$C$5,'4. Board Level Worksheet'!$C$18,"")</f>
        <v/>
      </c>
      <c r="L68" s="39" t="str">
        <f>IF($C68='4. Board Level Worksheet'!$C$5,'4. Board Level Worksheet'!$C$19,"")</f>
        <v/>
      </c>
      <c r="M68" s="41" t="str">
        <f>IF($C68='4. Board Level Worksheet'!$C$5,'4. Board Level Worksheet'!$C$21,"")</f>
        <v/>
      </c>
      <c r="N68" s="41" t="str">
        <f>IF($C68='4. Board Level Worksheet'!$C$5,'4. Board Level Worksheet'!$C$28,"")</f>
        <v/>
      </c>
      <c r="O68" s="41" t="str">
        <f>IF($C68='4. Board Level Worksheet'!$C$5,'4. Board Level Worksheet'!#REF!,"")</f>
        <v/>
      </c>
      <c r="P68" t="s">
        <v>412</v>
      </c>
      <c r="Q68" s="41">
        <v>107300</v>
      </c>
      <c r="R68" s="41">
        <v>107300</v>
      </c>
      <c r="S68" s="41">
        <v>63603.999999999993</v>
      </c>
      <c r="T68" s="41">
        <v>10000</v>
      </c>
      <c r="U68" s="41">
        <v>69</v>
      </c>
      <c r="V68" s="103">
        <v>83517.344689038044</v>
      </c>
      <c r="W68" s="103">
        <f t="shared" ref="W68:W74" si="1">ROUND(V68,0)</f>
        <v>83517</v>
      </c>
      <c r="X68" s="41">
        <v>119045</v>
      </c>
      <c r="Y68" s="41">
        <v>79131</v>
      </c>
      <c r="Z68" s="40"/>
      <c r="AA68" s="40"/>
      <c r="AB68" s="40"/>
    </row>
    <row r="69" spans="1:28">
      <c r="A69">
        <v>67</v>
      </c>
      <c r="B69" s="12">
        <v>61</v>
      </c>
      <c r="C69" t="s">
        <v>413</v>
      </c>
      <c r="D69" s="14"/>
      <c r="E69" s="14"/>
      <c r="F69" s="14"/>
      <c r="G69" s="14"/>
      <c r="H69" s="14"/>
      <c r="I69" s="14"/>
      <c r="J69" s="14"/>
      <c r="K69" s="39" t="str">
        <f>IF($C69='4. Board Level Worksheet'!$C$5,'4. Board Level Worksheet'!$C$18,"")</f>
        <v/>
      </c>
      <c r="L69" s="39" t="str">
        <f>IF($C69='4. Board Level Worksheet'!$C$5,'4. Board Level Worksheet'!$C$19,"")</f>
        <v/>
      </c>
      <c r="M69" s="41" t="str">
        <f>IF($C69='4. Board Level Worksheet'!$C$5,'4. Board Level Worksheet'!$C$21,"")</f>
        <v/>
      </c>
      <c r="N69" s="41" t="str">
        <f>IF($C69='4. Board Level Worksheet'!$C$5,'4. Board Level Worksheet'!$C$28,"")</f>
        <v/>
      </c>
      <c r="O69" s="41" t="str">
        <f>IF($C69='4. Board Level Worksheet'!$C$5,'4. Board Level Worksheet'!#REF!,"")</f>
        <v/>
      </c>
      <c r="P69" t="s">
        <v>413</v>
      </c>
      <c r="Q69" s="41">
        <v>370000</v>
      </c>
      <c r="R69" s="41">
        <v>370000</v>
      </c>
      <c r="S69" s="41">
        <v>119952</v>
      </c>
      <c r="T69" s="41">
        <v>0</v>
      </c>
      <c r="U69" s="41">
        <v>385</v>
      </c>
      <c r="V69" s="103">
        <v>165092.42554809846</v>
      </c>
      <c r="W69" s="103">
        <f t="shared" si="1"/>
        <v>165092</v>
      </c>
      <c r="X69" s="41">
        <v>358433</v>
      </c>
      <c r="Y69" s="41">
        <v>246583</v>
      </c>
      <c r="Z69" s="40"/>
      <c r="AA69" s="40"/>
      <c r="AB69" s="40"/>
    </row>
    <row r="70" spans="1:28">
      <c r="A70">
        <v>68</v>
      </c>
      <c r="B70" s="12">
        <v>62</v>
      </c>
      <c r="C70" t="s">
        <v>414</v>
      </c>
      <c r="D70" s="14"/>
      <c r="E70" s="14"/>
      <c r="F70" s="14"/>
      <c r="G70" s="14"/>
      <c r="H70" s="14"/>
      <c r="I70" s="14"/>
      <c r="J70" s="14"/>
      <c r="K70" s="39" t="str">
        <f>IF($C70='4. Board Level Worksheet'!$C$5,'4. Board Level Worksheet'!$C$18,"")</f>
        <v/>
      </c>
      <c r="L70" s="39" t="str">
        <f>IF($C70='4. Board Level Worksheet'!$C$5,'4. Board Level Worksheet'!$C$19,"")</f>
        <v/>
      </c>
      <c r="M70" s="41" t="str">
        <f>IF($C70='4. Board Level Worksheet'!$C$5,'4. Board Level Worksheet'!$C$21,"")</f>
        <v/>
      </c>
      <c r="N70" s="41" t="str">
        <f>IF($C70='4. Board Level Worksheet'!$C$5,'4. Board Level Worksheet'!$C$28,"")</f>
        <v/>
      </c>
      <c r="O70" s="41" t="str">
        <f>IF($C70='4. Board Level Worksheet'!$C$5,'4. Board Level Worksheet'!#REF!,"")</f>
        <v/>
      </c>
      <c r="P70" t="s">
        <v>414</v>
      </c>
      <c r="Q70" s="41">
        <v>35800</v>
      </c>
      <c r="R70" s="41">
        <v>35800</v>
      </c>
      <c r="S70" s="41">
        <v>23341</v>
      </c>
      <c r="T70" s="41">
        <v>5000</v>
      </c>
      <c r="U70" s="41">
        <v>11</v>
      </c>
      <c r="V70" s="103">
        <v>25249.429789709175</v>
      </c>
      <c r="W70" s="103">
        <f t="shared" si="1"/>
        <v>25249</v>
      </c>
      <c r="X70" s="41">
        <v>38863</v>
      </c>
      <c r="Y70" s="41">
        <v>30744</v>
      </c>
      <c r="Z70" s="40"/>
      <c r="AA70" s="40"/>
      <c r="AB70" s="40"/>
    </row>
    <row r="71" spans="1:28">
      <c r="A71">
        <v>69</v>
      </c>
      <c r="B71" s="12">
        <v>63</v>
      </c>
      <c r="C71" t="s">
        <v>415</v>
      </c>
      <c r="D71" s="14"/>
      <c r="E71" s="14"/>
      <c r="F71" s="14"/>
      <c r="G71" s="14"/>
      <c r="H71" s="14"/>
      <c r="I71" s="14"/>
      <c r="J71" s="14"/>
      <c r="K71" s="39" t="str">
        <f>IF($C71='4. Board Level Worksheet'!$C$5,'4. Board Level Worksheet'!$C$18,"")</f>
        <v/>
      </c>
      <c r="L71" s="39" t="str">
        <f>IF($C71='4. Board Level Worksheet'!$C$5,'4. Board Level Worksheet'!$C$19,"")</f>
        <v/>
      </c>
      <c r="M71" s="41" t="str">
        <f>IF($C71='4. Board Level Worksheet'!$C$5,'4. Board Level Worksheet'!$C$21,"")</f>
        <v/>
      </c>
      <c r="N71" s="41" t="str">
        <f>IF($C71='4. Board Level Worksheet'!$C$5,'4. Board Level Worksheet'!$C$28,"")</f>
        <v/>
      </c>
      <c r="O71" s="41" t="str">
        <f>IF($C71='4. Board Level Worksheet'!$C$5,'4. Board Level Worksheet'!#REF!,"")</f>
        <v/>
      </c>
      <c r="P71" t="s">
        <v>415</v>
      </c>
      <c r="Q71" s="41">
        <v>291500</v>
      </c>
      <c r="R71" s="41">
        <v>291500</v>
      </c>
      <c r="S71" s="41">
        <v>161917</v>
      </c>
      <c r="T71" s="41">
        <v>17000</v>
      </c>
      <c r="U71" s="41">
        <v>45</v>
      </c>
      <c r="V71" s="103">
        <v>91286.400008948549</v>
      </c>
      <c r="W71" s="103">
        <f t="shared" si="1"/>
        <v>91286</v>
      </c>
      <c r="X71" s="41">
        <v>131534</v>
      </c>
      <c r="Y71" s="41">
        <v>110047</v>
      </c>
      <c r="Z71" s="40"/>
      <c r="AA71" s="40"/>
      <c r="AB71" s="40"/>
    </row>
    <row r="72" spans="1:28">
      <c r="A72">
        <v>70</v>
      </c>
      <c r="B72" s="12">
        <v>64</v>
      </c>
      <c r="C72" t="s">
        <v>437</v>
      </c>
      <c r="D72" s="14"/>
      <c r="E72" s="14"/>
      <c r="F72" s="14"/>
      <c r="G72" s="14"/>
      <c r="H72" s="14"/>
      <c r="I72" s="14"/>
      <c r="J72" s="14"/>
      <c r="K72" s="39" t="str">
        <f>IF($C72='4. Board Level Worksheet'!$C$5,'4. Board Level Worksheet'!$C$18,"")</f>
        <v/>
      </c>
      <c r="L72" s="39" t="str">
        <f>IF($C72='4. Board Level Worksheet'!$C$5,'4. Board Level Worksheet'!$C$19,"")</f>
        <v/>
      </c>
      <c r="M72" s="41" t="str">
        <f>IF($C72='4. Board Level Worksheet'!$C$5,'4. Board Level Worksheet'!$C$21,"")</f>
        <v/>
      </c>
      <c r="N72" s="41" t="str">
        <f>IF($C72='4. Board Level Worksheet'!$C$5,'4. Board Level Worksheet'!$C$28,"")</f>
        <v/>
      </c>
      <c r="O72" s="41" t="str">
        <f>IF($C72='4. Board Level Worksheet'!$C$5,'4. Board Level Worksheet'!#REF!,"")</f>
        <v/>
      </c>
      <c r="P72" t="s">
        <v>437</v>
      </c>
      <c r="Q72" s="41">
        <v>541300</v>
      </c>
      <c r="R72" s="41">
        <v>541300</v>
      </c>
      <c r="S72" s="41">
        <v>264136</v>
      </c>
      <c r="T72" s="41">
        <v>58000</v>
      </c>
      <c r="U72" s="41">
        <v>97</v>
      </c>
      <c r="V72" s="103">
        <v>133045.07235346758</v>
      </c>
      <c r="W72" s="103">
        <f t="shared" si="1"/>
        <v>133045</v>
      </c>
      <c r="X72" s="41">
        <v>404356</v>
      </c>
      <c r="Y72" s="41">
        <v>300469</v>
      </c>
      <c r="Z72" s="40"/>
      <c r="AA72" s="40"/>
      <c r="AB72" s="40"/>
    </row>
    <row r="73" spans="1:28">
      <c r="A73">
        <v>71</v>
      </c>
      <c r="B73" s="12">
        <v>65</v>
      </c>
      <c r="C73" t="s">
        <v>416</v>
      </c>
      <c r="D73" s="14"/>
      <c r="E73" s="14"/>
      <c r="F73" s="14"/>
      <c r="G73" s="14"/>
      <c r="H73" s="14"/>
      <c r="I73" s="14"/>
      <c r="J73" s="14"/>
      <c r="K73" s="39" t="str">
        <f>IF($C73='4. Board Level Worksheet'!$C$5,'4. Board Level Worksheet'!$C$18,"")</f>
        <v/>
      </c>
      <c r="L73" s="39" t="str">
        <f>IF($C73='4. Board Level Worksheet'!$C$5,'4. Board Level Worksheet'!$C$19,"")</f>
        <v/>
      </c>
      <c r="M73" s="41" t="str">
        <f>IF($C73='4. Board Level Worksheet'!$C$5,'4. Board Level Worksheet'!$C$21,"")</f>
        <v/>
      </c>
      <c r="N73" s="41" t="str">
        <f>IF($C73='4. Board Level Worksheet'!$C$5,'4. Board Level Worksheet'!$C$28,"")</f>
        <v/>
      </c>
      <c r="O73" s="41" t="str">
        <f>IF($C73='4. Board Level Worksheet'!$C$5,'4. Board Level Worksheet'!#REF!,"")</f>
        <v/>
      </c>
      <c r="P73" t="s">
        <v>416</v>
      </c>
      <c r="Q73" s="41">
        <v>370100</v>
      </c>
      <c r="R73" s="41">
        <v>370100</v>
      </c>
      <c r="S73" s="41">
        <v>197732</v>
      </c>
      <c r="T73" s="41">
        <v>32000</v>
      </c>
      <c r="U73" s="41">
        <v>116</v>
      </c>
      <c r="V73" s="103">
        <v>138871.86384340047</v>
      </c>
      <c r="W73" s="103">
        <f t="shared" si="1"/>
        <v>138872</v>
      </c>
      <c r="X73" s="41">
        <v>302440</v>
      </c>
      <c r="Y73" s="41">
        <v>217968</v>
      </c>
      <c r="Z73" s="40"/>
      <c r="AA73" s="40"/>
      <c r="AB73" s="40"/>
    </row>
    <row r="74" spans="1:28">
      <c r="A74">
        <v>72</v>
      </c>
      <c r="B74" s="12">
        <v>66</v>
      </c>
      <c r="C74" t="s">
        <v>438</v>
      </c>
      <c r="D74" s="14"/>
      <c r="E74" s="14"/>
      <c r="F74" s="14"/>
      <c r="G74" s="14"/>
      <c r="H74" s="14"/>
      <c r="I74" s="14"/>
      <c r="J74" s="14"/>
      <c r="K74" s="39" t="str">
        <f>IF($C74='4. Board Level Worksheet'!$C$5,'4. Board Level Worksheet'!$C$18,"")</f>
        <v/>
      </c>
      <c r="L74" s="39" t="str">
        <f>IF($C74='4. Board Level Worksheet'!$C$5,'4. Board Level Worksheet'!$C$19,"")</f>
        <v/>
      </c>
      <c r="M74" s="41" t="str">
        <f>IF($C74='4. Board Level Worksheet'!$C$5,'4. Board Level Worksheet'!$C$21,"")</f>
        <v/>
      </c>
      <c r="N74" s="41" t="str">
        <f>IF($C74='4. Board Level Worksheet'!$C$5,'4. Board Level Worksheet'!$C$28,"")</f>
        <v/>
      </c>
      <c r="O74" s="41" t="str">
        <f>IF($C74='4. Board Level Worksheet'!$C$5,'4. Board Level Worksheet'!#REF!,"")</f>
        <v/>
      </c>
      <c r="P74" t="s">
        <v>438</v>
      </c>
      <c r="Q74" s="41">
        <v>562700</v>
      </c>
      <c r="R74" s="41">
        <v>562700</v>
      </c>
      <c r="S74" s="41">
        <v>365240</v>
      </c>
      <c r="T74" s="41">
        <v>71000</v>
      </c>
      <c r="U74" s="41">
        <v>203</v>
      </c>
      <c r="V74" s="103">
        <v>234042.79151230428</v>
      </c>
      <c r="W74" s="103">
        <f t="shared" si="1"/>
        <v>234043</v>
      </c>
      <c r="X74" s="41">
        <v>295506</v>
      </c>
      <c r="Y74" s="41">
        <v>234800</v>
      </c>
      <c r="Z74" s="40"/>
      <c r="AA74" s="40"/>
      <c r="AB74" s="40"/>
    </row>
    <row r="75" spans="1:28">
      <c r="A75">
        <v>73</v>
      </c>
      <c r="B75" s="12">
        <v>100</v>
      </c>
      <c r="C75" t="s">
        <v>417</v>
      </c>
      <c r="D75" s="14"/>
      <c r="E75" s="14"/>
      <c r="F75" s="14"/>
      <c r="G75" s="14"/>
      <c r="H75" s="14"/>
      <c r="I75" s="14"/>
      <c r="J75" s="14"/>
      <c r="K75" s="39" t="str">
        <f>IF($C75='4. Board Level Worksheet'!$C$5,'4. Board Level Worksheet'!$C$18,"")</f>
        <v/>
      </c>
      <c r="L75" s="39" t="str">
        <f>IF($C75='4. Board Level Worksheet'!$C$5,'4. Board Level Worksheet'!$C$19,"")</f>
        <v/>
      </c>
      <c r="M75" s="41" t="str">
        <f>IF($C75='4. Board Level Worksheet'!$C$5,'4. Board Level Worksheet'!$C$21,"")</f>
        <v/>
      </c>
      <c r="N75" s="41" t="str">
        <f>IF($C75='4. Board Level Worksheet'!$C$5,'4. Board Level Worksheet'!$C$28,"")</f>
        <v/>
      </c>
      <c r="O75" s="41" t="str">
        <f>IF($C75='4. Board Level Worksheet'!$C$5,'4. Board Level Worksheet'!#REF!,"")</f>
        <v/>
      </c>
      <c r="P75" t="s">
        <v>417</v>
      </c>
      <c r="Q75" s="41">
        <v>5000</v>
      </c>
      <c r="R75" s="41">
        <v>5000</v>
      </c>
      <c r="S75" s="41">
        <v>13567</v>
      </c>
      <c r="T75" s="41">
        <v>0</v>
      </c>
      <c r="U75" s="41">
        <v>0</v>
      </c>
      <c r="V75" s="103" t="e">
        <v>#N/A</v>
      </c>
      <c r="W75" s="103"/>
      <c r="X75" s="41" t="s">
        <v>385</v>
      </c>
      <c r="Y75" s="41" t="s">
        <v>418</v>
      </c>
      <c r="Z75" s="40"/>
      <c r="AA75" s="40"/>
      <c r="AB75" s="40"/>
    </row>
    <row r="76" spans="1:28">
      <c r="A76">
        <v>74</v>
      </c>
      <c r="B76" s="12">
        <v>101</v>
      </c>
      <c r="C76" t="s">
        <v>419</v>
      </c>
      <c r="D76" s="14"/>
      <c r="E76" s="14"/>
      <c r="F76" s="14"/>
      <c r="G76" s="14"/>
      <c r="H76" s="14"/>
      <c r="I76" s="14"/>
      <c r="J76" s="14"/>
      <c r="K76" s="39" t="str">
        <f>IF($C76='4. Board Level Worksheet'!$C$5,'4. Board Level Worksheet'!$C$18,"")</f>
        <v/>
      </c>
      <c r="L76" s="39" t="str">
        <f>IF($C76='4. Board Level Worksheet'!$C$5,'4. Board Level Worksheet'!$C$19,"")</f>
        <v/>
      </c>
      <c r="M76" s="41" t="str">
        <f>IF($C76='4. Board Level Worksheet'!$C$5,'4. Board Level Worksheet'!$C$21,"")</f>
        <v/>
      </c>
      <c r="N76" s="41" t="str">
        <f>IF($C76='4. Board Level Worksheet'!$C$5,'4. Board Level Worksheet'!$C$28,"")</f>
        <v/>
      </c>
      <c r="O76" s="41" t="str">
        <f>IF($C76='4. Board Level Worksheet'!$C$5,'4. Board Level Worksheet'!#REF!,"")</f>
        <v/>
      </c>
      <c r="P76" t="s">
        <v>419</v>
      </c>
      <c r="Q76" s="41">
        <v>5000</v>
      </c>
      <c r="R76" s="41">
        <v>5000</v>
      </c>
      <c r="S76" s="41">
        <v>9242</v>
      </c>
      <c r="T76" s="41">
        <v>0</v>
      </c>
      <c r="U76" s="41">
        <v>20</v>
      </c>
      <c r="V76" s="103" t="e">
        <v>#N/A</v>
      </c>
      <c r="W76" s="103"/>
      <c r="X76" s="41" t="s">
        <v>385</v>
      </c>
      <c r="Y76" s="41" t="s">
        <v>418</v>
      </c>
      <c r="Z76" s="40"/>
      <c r="AA76" s="40"/>
      <c r="AB76" s="40"/>
    </row>
    <row r="77" spans="1:28">
      <c r="A77">
        <v>75</v>
      </c>
      <c r="B77" s="12">
        <v>102</v>
      </c>
      <c r="C77" t="s">
        <v>420</v>
      </c>
      <c r="D77" s="14"/>
      <c r="E77" s="14"/>
      <c r="F77" s="14"/>
      <c r="G77" s="14"/>
      <c r="H77" s="14"/>
      <c r="I77" s="14"/>
      <c r="J77" s="14"/>
      <c r="K77" s="39" t="str">
        <f>IF($C77='4. Board Level Worksheet'!$C$5,'4. Board Level Worksheet'!$C$18,"")</f>
        <v/>
      </c>
      <c r="L77" s="39" t="str">
        <f>IF($C77='4. Board Level Worksheet'!$C$5,'4. Board Level Worksheet'!$C$19,"")</f>
        <v/>
      </c>
      <c r="M77" s="41" t="str">
        <f>IF($C77='4. Board Level Worksheet'!$C$5,'4. Board Level Worksheet'!$C$21,"")</f>
        <v/>
      </c>
      <c r="N77" s="41" t="str">
        <f>IF($C77='4. Board Level Worksheet'!$C$5,'4. Board Level Worksheet'!$C$28,"")</f>
        <v/>
      </c>
      <c r="O77" s="41" t="str">
        <f>IF($C77='4. Board Level Worksheet'!$C$5,'4. Board Level Worksheet'!#REF!,"")</f>
        <v/>
      </c>
      <c r="P77" t="s">
        <v>420</v>
      </c>
      <c r="Q77" s="41">
        <v>5000</v>
      </c>
      <c r="R77" s="41">
        <v>5000</v>
      </c>
      <c r="S77" s="41">
        <v>4511</v>
      </c>
      <c r="T77" s="41">
        <v>0</v>
      </c>
      <c r="U77" s="41">
        <v>21</v>
      </c>
      <c r="V77" s="103" t="e">
        <v>#N/A</v>
      </c>
      <c r="W77" s="103"/>
      <c r="X77" s="41" t="s">
        <v>385</v>
      </c>
      <c r="Y77" s="41" t="s">
        <v>418</v>
      </c>
      <c r="Z77" s="40"/>
      <c r="AA77" s="40"/>
      <c r="AB77" s="40"/>
    </row>
    <row r="78" spans="1:28">
      <c r="A78">
        <v>76</v>
      </c>
      <c r="B78" s="12">
        <v>103</v>
      </c>
      <c r="C78" t="s">
        <v>421</v>
      </c>
      <c r="D78" s="14"/>
      <c r="E78" s="14"/>
      <c r="F78" s="14"/>
      <c r="G78" s="14"/>
      <c r="H78" s="14"/>
      <c r="I78" s="14"/>
      <c r="J78" s="14"/>
      <c r="K78" s="39" t="str">
        <f>IF($C78='4. Board Level Worksheet'!$C$5,'4. Board Level Worksheet'!$C$18,"")</f>
        <v/>
      </c>
      <c r="L78" s="39" t="str">
        <f>IF($C78='4. Board Level Worksheet'!$C$5,'4. Board Level Worksheet'!$C$19,"")</f>
        <v/>
      </c>
      <c r="M78" s="41" t="str">
        <f>IF($C78='4. Board Level Worksheet'!$C$5,'4. Board Level Worksheet'!$C$21,"")</f>
        <v/>
      </c>
      <c r="N78" s="41" t="str">
        <f>IF($C78='4. Board Level Worksheet'!$C$5,'4. Board Level Worksheet'!$C$28,"")</f>
        <v/>
      </c>
      <c r="O78" s="41" t="str">
        <f>IF($C78='4. Board Level Worksheet'!$C$5,'4. Board Level Worksheet'!#REF!,"")</f>
        <v/>
      </c>
      <c r="P78" t="s">
        <v>421</v>
      </c>
      <c r="Q78" s="41">
        <v>5000</v>
      </c>
      <c r="R78" s="41">
        <v>5000</v>
      </c>
      <c r="S78" s="41">
        <v>3844</v>
      </c>
      <c r="T78" s="41">
        <v>1000</v>
      </c>
      <c r="U78" s="41">
        <v>8</v>
      </c>
      <c r="V78" s="103" t="e">
        <v>#N/A</v>
      </c>
      <c r="W78" s="103"/>
      <c r="X78" s="41" t="s">
        <v>385</v>
      </c>
      <c r="Y78" s="41" t="s">
        <v>418</v>
      </c>
      <c r="Z78" s="40"/>
      <c r="AA78" s="40"/>
      <c r="AB78" s="40"/>
    </row>
    <row r="79" spans="1:28">
      <c r="A79">
        <v>77</v>
      </c>
      <c r="B79" s="55" t="s">
        <v>439</v>
      </c>
      <c r="C79" t="s">
        <v>422</v>
      </c>
      <c r="K79" s="39" t="str">
        <f>IF($C79='4. Board Level Worksheet'!$C$5,'4. Board Level Worksheet'!$C$18,"")</f>
        <v/>
      </c>
      <c r="L79" s="39" t="str">
        <f>IF($C79='4. Board Level Worksheet'!$C$5,'4. Board Level Worksheet'!$C$19,"")</f>
        <v/>
      </c>
      <c r="M79" s="41" t="str">
        <f>IF($C79='4. Board Level Worksheet'!$C$5,'4. Board Level Worksheet'!$C$21,"")</f>
        <v/>
      </c>
      <c r="N79" s="41" t="str">
        <f>IF($C79='4. Board Level Worksheet'!$C$5,'4. Board Level Worksheet'!$C$28,"")</f>
        <v/>
      </c>
      <c r="O79" s="41" t="str">
        <f>IF($C79='4. Board Level Worksheet'!$C$5,'4. Board Level Worksheet'!#REF!,"")</f>
        <v/>
      </c>
      <c r="P79" t="s">
        <v>422</v>
      </c>
      <c r="Q79" s="41">
        <v>0</v>
      </c>
      <c r="R79" s="41">
        <v>0</v>
      </c>
      <c r="S79" s="41" t="s">
        <v>385</v>
      </c>
      <c r="T79" s="41">
        <v>0</v>
      </c>
      <c r="U79" s="41">
        <v>0</v>
      </c>
      <c r="V79" s="103" t="e">
        <v>#N/A</v>
      </c>
      <c r="W79" s="103"/>
      <c r="X79" s="41" t="s">
        <v>385</v>
      </c>
      <c r="Y79" s="41" t="s">
        <v>418</v>
      </c>
      <c r="Z79" s="40"/>
      <c r="AA79" s="40"/>
      <c r="AB79" s="40"/>
    </row>
    <row r="80" spans="1:28">
      <c r="A80">
        <v>78</v>
      </c>
      <c r="B80" s="55" t="s">
        <v>440</v>
      </c>
      <c r="C80" t="s">
        <v>423</v>
      </c>
      <c r="K80" s="39" t="str">
        <f>IF($C80='4. Board Level Worksheet'!$C$5,'4. Board Level Worksheet'!$C$18,"")</f>
        <v/>
      </c>
      <c r="L80" s="39" t="str">
        <f>IF($C80='4. Board Level Worksheet'!$C$5,'4. Board Level Worksheet'!$C$19,"")</f>
        <v/>
      </c>
      <c r="M80" s="41" t="str">
        <f>IF($C80='4. Board Level Worksheet'!$C$5,'4. Board Level Worksheet'!$C$21,"")</f>
        <v/>
      </c>
      <c r="N80" s="41" t="str">
        <f>IF($C80='4. Board Level Worksheet'!$C$5,'4. Board Level Worksheet'!$C$28,"")</f>
        <v/>
      </c>
      <c r="O80" s="41" t="str">
        <f>IF($C80='4. Board Level Worksheet'!$C$5,'4. Board Level Worksheet'!#REF!,"")</f>
        <v/>
      </c>
      <c r="P80" t="s">
        <v>423</v>
      </c>
      <c r="Q80" s="41">
        <v>0</v>
      </c>
      <c r="R80" s="41">
        <v>0</v>
      </c>
      <c r="S80" s="41" t="s">
        <v>385</v>
      </c>
      <c r="T80" s="41">
        <v>0</v>
      </c>
      <c r="U80" s="41">
        <v>0</v>
      </c>
      <c r="V80" s="103" t="e">
        <v>#N/A</v>
      </c>
      <c r="W80" s="103"/>
      <c r="X80" s="41" t="s">
        <v>385</v>
      </c>
      <c r="Y80" s="41" t="s">
        <v>418</v>
      </c>
      <c r="Z80" s="40"/>
      <c r="AA80" s="40"/>
      <c r="AB80" s="40"/>
    </row>
    <row r="81" spans="1:28">
      <c r="A81">
        <v>79</v>
      </c>
      <c r="B81" s="55" t="s">
        <v>441</v>
      </c>
      <c r="C81" t="s">
        <v>424</v>
      </c>
      <c r="K81" s="39" t="str">
        <f>IF($C81='4. Board Level Worksheet'!$C$5,'4. Board Level Worksheet'!$C$18,"")</f>
        <v/>
      </c>
      <c r="L81" s="39" t="str">
        <f>IF($C81='4. Board Level Worksheet'!$C$5,'4. Board Level Worksheet'!$C$19,"")</f>
        <v/>
      </c>
      <c r="M81" s="41" t="str">
        <f>IF($C81='4. Board Level Worksheet'!$C$5,'4. Board Level Worksheet'!$C$21,"")</f>
        <v/>
      </c>
      <c r="N81" s="41" t="str">
        <f>IF($C81='4. Board Level Worksheet'!$C$5,'4. Board Level Worksheet'!$C$28,"")</f>
        <v/>
      </c>
      <c r="O81" s="41" t="str">
        <f>IF($C81='4. Board Level Worksheet'!$C$5,'4. Board Level Worksheet'!#REF!,"")</f>
        <v/>
      </c>
      <c r="P81" t="s">
        <v>424</v>
      </c>
      <c r="Q81" s="41">
        <v>0</v>
      </c>
      <c r="R81" s="41">
        <v>0</v>
      </c>
      <c r="S81" s="41" t="s">
        <v>385</v>
      </c>
      <c r="T81" s="41">
        <v>0</v>
      </c>
      <c r="U81" s="41">
        <v>0</v>
      </c>
      <c r="V81" s="103" t="e">
        <v>#N/A</v>
      </c>
      <c r="W81" s="103"/>
      <c r="X81" s="41" t="s">
        <v>385</v>
      </c>
      <c r="Y81" s="41" t="s">
        <v>418</v>
      </c>
      <c r="Z81" s="40"/>
      <c r="AA81" s="40"/>
      <c r="AB81" s="40"/>
    </row>
    <row r="82" spans="1:28">
      <c r="A82">
        <v>80</v>
      </c>
      <c r="B82" s="55" t="s">
        <v>442</v>
      </c>
      <c r="C82" t="s">
        <v>425</v>
      </c>
      <c r="K82" s="39" t="str">
        <f>IF($C82='4. Board Level Worksheet'!$C$5,'4. Board Level Worksheet'!$C$18,"")</f>
        <v/>
      </c>
      <c r="L82" s="39" t="str">
        <f>IF($C82='4. Board Level Worksheet'!$C$5,'4. Board Level Worksheet'!$C$19,"")</f>
        <v/>
      </c>
      <c r="M82" s="41" t="str">
        <f>IF($C82='4. Board Level Worksheet'!$C$5,'4. Board Level Worksheet'!$C$21,"")</f>
        <v/>
      </c>
      <c r="N82" s="41" t="str">
        <f>IF($C82='4. Board Level Worksheet'!$C$5,'4. Board Level Worksheet'!$C$28,"")</f>
        <v/>
      </c>
      <c r="O82" s="41" t="str">
        <f>IF($C82='4. Board Level Worksheet'!$C$5,'4. Board Level Worksheet'!#REF!,"")</f>
        <v/>
      </c>
      <c r="P82" t="s">
        <v>425</v>
      </c>
      <c r="Q82" s="41">
        <v>0</v>
      </c>
      <c r="R82" s="41">
        <v>0</v>
      </c>
      <c r="S82" s="41" t="s">
        <v>385</v>
      </c>
      <c r="T82" s="41">
        <v>0</v>
      </c>
      <c r="U82" s="41">
        <v>0</v>
      </c>
      <c r="V82" s="103" t="e">
        <v>#N/A</v>
      </c>
      <c r="W82" s="103"/>
      <c r="X82" s="41" t="s">
        <v>385</v>
      </c>
      <c r="Y82" s="41" t="s">
        <v>418</v>
      </c>
      <c r="Z82" s="40"/>
      <c r="AA82" s="40"/>
      <c r="AB82" s="40"/>
    </row>
    <row r="83" spans="1:28">
      <c r="A83">
        <v>81</v>
      </c>
      <c r="B83" s="55" t="s">
        <v>443</v>
      </c>
      <c r="C83" t="s">
        <v>426</v>
      </c>
      <c r="K83" s="39" t="str">
        <f>IF($C83='4. Board Level Worksheet'!$C$5,'4. Board Level Worksheet'!$C$18,"")</f>
        <v/>
      </c>
      <c r="L83" s="39" t="str">
        <f>IF($C83='4. Board Level Worksheet'!$C$5,'4. Board Level Worksheet'!$C$19,"")</f>
        <v/>
      </c>
      <c r="M83" s="41" t="str">
        <f>IF($C83='4. Board Level Worksheet'!$C$5,'4. Board Level Worksheet'!$C$21,"")</f>
        <v/>
      </c>
      <c r="N83" s="41" t="str">
        <f>IF($C83='4. Board Level Worksheet'!$C$5,'4. Board Level Worksheet'!$C$28,"")</f>
        <v/>
      </c>
      <c r="O83" s="41" t="str">
        <f>IF($C83='4. Board Level Worksheet'!$C$5,'4. Board Level Worksheet'!#REF!,"")</f>
        <v/>
      </c>
      <c r="P83" t="s">
        <v>426</v>
      </c>
      <c r="Q83" s="41">
        <v>0</v>
      </c>
      <c r="R83" s="41">
        <v>0</v>
      </c>
      <c r="S83" s="41" t="s">
        <v>385</v>
      </c>
      <c r="T83" s="41">
        <v>0</v>
      </c>
      <c r="U83" s="41">
        <v>0</v>
      </c>
      <c r="V83" s="103" t="e">
        <v>#N/A</v>
      </c>
      <c r="W83" s="103"/>
      <c r="X83" s="41" t="s">
        <v>385</v>
      </c>
      <c r="Y83" s="41" t="s">
        <v>418</v>
      </c>
      <c r="Z83" s="40"/>
      <c r="AA83" s="40"/>
      <c r="AB83" s="40"/>
    </row>
    <row r="84" spans="1:28">
      <c r="A84">
        <v>82</v>
      </c>
      <c r="B84" s="55" t="s">
        <v>444</v>
      </c>
      <c r="C84" t="s">
        <v>427</v>
      </c>
      <c r="K84" s="39" t="str">
        <f>IF($C84='4. Board Level Worksheet'!$C$5,'4. Board Level Worksheet'!$C$18,"")</f>
        <v/>
      </c>
      <c r="L84" s="39" t="str">
        <f>IF($C84='4. Board Level Worksheet'!$C$5,'4. Board Level Worksheet'!$C$19,"")</f>
        <v/>
      </c>
      <c r="M84" s="41" t="str">
        <f>IF($C84='4. Board Level Worksheet'!$C$5,'4. Board Level Worksheet'!$C$21,"")</f>
        <v/>
      </c>
      <c r="N84" s="41" t="str">
        <f>IF($C84='4. Board Level Worksheet'!$C$5,'4. Board Level Worksheet'!$C$28,"")</f>
        <v/>
      </c>
      <c r="O84" s="41" t="str">
        <f>IF($C84='4. Board Level Worksheet'!$C$5,'4. Board Level Worksheet'!#REF!,"")</f>
        <v/>
      </c>
      <c r="P84" t="s">
        <v>427</v>
      </c>
      <c r="Q84" s="41">
        <v>0</v>
      </c>
      <c r="R84" s="41">
        <v>0</v>
      </c>
      <c r="S84" s="41" t="s">
        <v>385</v>
      </c>
      <c r="T84" s="41">
        <v>0</v>
      </c>
      <c r="U84" s="41">
        <v>0</v>
      </c>
      <c r="V84" s="103" t="e">
        <v>#N/A</v>
      </c>
      <c r="W84" s="103"/>
      <c r="X84" s="41" t="s">
        <v>385</v>
      </c>
      <c r="Y84" s="41" t="s">
        <v>418</v>
      </c>
      <c r="Z84" s="40"/>
      <c r="AA84" s="40"/>
      <c r="AB84" s="40"/>
    </row>
    <row r="85" spans="1:28">
      <c r="A85">
        <v>83</v>
      </c>
      <c r="B85" s="55" t="s">
        <v>445</v>
      </c>
      <c r="C85" t="s">
        <v>428</v>
      </c>
      <c r="K85" s="39" t="str">
        <f>IF($C85='4. Board Level Worksheet'!$C$5,'4. Board Level Worksheet'!$C$18,"")</f>
        <v/>
      </c>
      <c r="L85" s="39" t="str">
        <f>IF($C85='4. Board Level Worksheet'!$C$5,'4. Board Level Worksheet'!$C$19,"")</f>
        <v/>
      </c>
      <c r="M85" s="41" t="str">
        <f>IF($C85='4. Board Level Worksheet'!$C$5,'4. Board Level Worksheet'!$C$21,"")</f>
        <v/>
      </c>
      <c r="N85" s="41" t="str">
        <f>IF($C85='4. Board Level Worksheet'!$C$5,'4. Board Level Worksheet'!$C$28,"")</f>
        <v/>
      </c>
      <c r="O85" s="41" t="str">
        <f>IF($C85='4. Board Level Worksheet'!$C$5,'4. Board Level Worksheet'!#REF!,"")</f>
        <v/>
      </c>
      <c r="P85" t="s">
        <v>428</v>
      </c>
      <c r="Q85" s="41">
        <v>0</v>
      </c>
      <c r="R85" s="41">
        <v>0</v>
      </c>
      <c r="S85" s="41" t="s">
        <v>385</v>
      </c>
      <c r="T85" s="41">
        <v>0</v>
      </c>
      <c r="U85" s="41">
        <v>0</v>
      </c>
      <c r="V85" s="103" t="e">
        <v>#N/A</v>
      </c>
      <c r="W85" s="103"/>
      <c r="X85" s="41">
        <v>5000</v>
      </c>
      <c r="Y85" s="41" t="s">
        <v>418</v>
      </c>
      <c r="Z85" s="40"/>
      <c r="AA85" s="40"/>
      <c r="AB85" s="40"/>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showGridLines="0" showRowColHeaders="0" view="pageBreakPreview" zoomScale="115" zoomScaleNormal="85" zoomScaleSheetLayoutView="115" workbookViewId="0">
      <selection activeCell="A6" sqref="A6"/>
      <extLst>
        <ext xmlns:xlsdti="http://schemas.microsoft.com/office/spreadsheetml/2023/showDataTypeIcons" uri="{77bfe23e-c014-4d31-8a63-9c772dbf06b6}">
          <xlsdti:showDataTypeIcons visible="0"/>
        </ext>
      </extLst>
    </sheetView>
  </sheetViews>
  <sheetFormatPr defaultColWidth="8.1796875" defaultRowHeight="14.5" zeroHeight="1"/>
  <cols>
    <col min="1" max="1" width="3.81640625" style="1" customWidth="1"/>
    <col min="2" max="13" width="10.81640625" style="1" customWidth="1"/>
    <col min="14" max="14" width="9.1796875" style="1" customWidth="1"/>
    <col min="15" max="15" width="3.81640625" style="1" customWidth="1"/>
    <col min="16" max="5704" width="8.1796875" style="1" customWidth="1"/>
    <col min="5705" max="16384" width="8.1796875" style="1"/>
  </cols>
  <sheetData>
    <row r="1" spans="1:18" ht="15.5">
      <c r="A1" s="33" t="s">
        <v>68</v>
      </c>
      <c r="R1"/>
    </row>
    <row r="2" spans="1:18" ht="15.5">
      <c r="A2" s="32"/>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07"/>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213"/>
      <c r="C33" s="213"/>
      <c r="D33" s="213"/>
      <c r="E33" s="213"/>
      <c r="F33" s="213"/>
      <c r="G33" s="213"/>
      <c r="H33" s="213"/>
      <c r="I33" s="213"/>
      <c r="J33" s="213"/>
      <c r="K33" s="213"/>
      <c r="L33" s="213"/>
      <c r="M33" s="213"/>
      <c r="N33" s="213"/>
    </row>
  </sheetData>
  <sheetProtection algorithmName="SHA-512" hashValue="fgiJow/FPM4ndeXvK7th27SijIwS9hEQqdjQfEsKEIu9HF3FrBFZ9swHkXZ0ltbhxwMzOelFysZskIqOhRspRw==" saltValue="91mhgZcLks7X7mEepHpPSw==" spinCount="100000" sheet="1" selectLockedCells="1" selectUnlockedCells="1"/>
  <mergeCells count="1">
    <mergeCell ref="B33:N33"/>
  </mergeCells>
  <pageMargins left="0.7" right="0.7" top="0.75" bottom="0.75" header="0.3" footer="0.3"/>
  <pageSetup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GridLines="0" tabSelected="1" showRuler="0" showWhiteSpace="0" zoomScale="160" zoomScaleNormal="160" zoomScaleSheetLayoutView="130" workbookViewId="0">
      <selection activeCell="D5" sqref="D5"/>
    </sheetView>
  </sheetViews>
  <sheetFormatPr defaultColWidth="16.1796875" defaultRowHeight="14.5" zeroHeight="1"/>
  <cols>
    <col min="1" max="1" width="3.81640625" style="1" customWidth="1"/>
    <col min="2" max="3" width="15.54296875" style="1" customWidth="1"/>
    <col min="4" max="4" width="36.81640625" style="1" customWidth="1"/>
    <col min="5" max="5" width="21.453125" style="1" customWidth="1"/>
    <col min="6" max="6" width="16.1796875" style="1" customWidth="1"/>
    <col min="7" max="7" width="0" style="1" hidden="1" customWidth="1"/>
    <col min="8" max="8" width="16.1796875" style="2" hidden="1" customWidth="1"/>
    <col min="9" max="9" width="5" style="2" hidden="1" customWidth="1"/>
    <col min="10" max="10" width="16.1796875" style="2" hidden="1" customWidth="1"/>
    <col min="11" max="11" width="0" style="1" hidden="1" customWidth="1"/>
    <col min="12" max="12" width="1.08984375" style="1" customWidth="1"/>
    <col min="13" max="16384" width="16.1796875" style="1"/>
  </cols>
  <sheetData>
    <row r="1" spans="1:12" ht="15.5">
      <c r="A1" s="33" t="s">
        <v>69</v>
      </c>
      <c r="H1"/>
    </row>
    <row r="2" spans="1:12" s="2" customFormat="1" ht="53.25" customHeight="1">
      <c r="A2" s="32"/>
      <c r="B2" s="200"/>
      <c r="C2" s="200"/>
      <c r="D2" s="200"/>
      <c r="E2" s="200"/>
      <c r="F2" s="200"/>
      <c r="H2"/>
    </row>
    <row r="3" spans="1:12" s="2" customFormat="1" ht="13" customHeight="1">
      <c r="A3" s="1"/>
      <c r="B3" s="1"/>
      <c r="C3" s="1"/>
      <c r="D3" s="1"/>
      <c r="E3" s="1"/>
      <c r="F3" s="1"/>
    </row>
    <row r="4" spans="1:12" s="2" customFormat="1" ht="13" customHeight="1">
      <c r="A4" s="1"/>
      <c r="B4" s="1"/>
      <c r="C4" s="1"/>
      <c r="D4" s="1"/>
      <c r="E4" s="1"/>
      <c r="F4" s="1"/>
    </row>
    <row r="5" spans="1:12" s="2" customFormat="1" ht="25" customHeight="1">
      <c r="A5" s="1"/>
      <c r="B5" s="201" t="s">
        <v>1</v>
      </c>
      <c r="C5" s="202"/>
      <c r="D5" s="53" t="s">
        <v>99</v>
      </c>
      <c r="E5" s="3"/>
      <c r="F5" s="4"/>
      <c r="H5" s="11"/>
    </row>
    <row r="6" spans="1:12" s="2" customFormat="1" ht="6.75" customHeight="1">
      <c r="A6" s="1"/>
      <c r="B6" s="1"/>
      <c r="C6" s="1"/>
      <c r="D6" s="1"/>
      <c r="E6" s="1"/>
      <c r="F6" s="1"/>
    </row>
    <row r="7" spans="1:12" s="2" customFormat="1" ht="25" customHeight="1">
      <c r="A7" s="1"/>
      <c r="B7" s="6" t="s">
        <v>72</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 customHeight="1">
      <c r="A9" s="1"/>
      <c r="B9" s="201" t="s">
        <v>75</v>
      </c>
      <c r="C9" s="202"/>
      <c r="D9" s="202"/>
      <c r="E9" s="202"/>
      <c r="F9" s="203"/>
    </row>
    <row r="10" spans="1:12" s="2" customFormat="1" ht="18" customHeight="1">
      <c r="A10" s="1"/>
      <c r="B10" s="204" t="s">
        <v>66</v>
      </c>
      <c r="C10" s="205"/>
      <c r="D10" s="205"/>
      <c r="E10" s="29" t="str">
        <f>IF(AND(I10="NA", $D$7="Non-Mechanical Ventilation (Natural Ventilation / Exhaust Only)"),"Not Applicable", "")</f>
        <v/>
      </c>
      <c r="F10" s="8">
        <f>IF(I10="NA",-1,IF(I10="Yes",1,0))</f>
        <v>1</v>
      </c>
      <c r="I10" s="28" t="str">
        <f>INDEX(Table1[[Ventilation assessed ]],MATCH('3. School Dashboard'!$D$5,Table1[Name of School Facility],0))</f>
        <v>Yes</v>
      </c>
    </row>
    <row r="11" spans="1:12" s="2" customFormat="1" ht="18" customHeight="1">
      <c r="A11" s="1"/>
      <c r="B11" s="208" t="s">
        <v>6</v>
      </c>
      <c r="C11" s="209"/>
      <c r="D11" s="209"/>
      <c r="E11" s="29" t="str">
        <f>IF(AND(I11="NA", $D$7="Non-Mechanical Ventilation (Natural Ventilation / Exhaust Only)"),"Not Applicable", "")</f>
        <v/>
      </c>
      <c r="F11" s="8">
        <f>IF(I11="NA",-1,IF(I11="Yes",1,0))</f>
        <v>1</v>
      </c>
      <c r="H11" s="109"/>
      <c r="I11" s="28" t="str">
        <f>INDEX(Table1[Higher grade filters installed],MATCH('3. School Dashboard'!$D$5,Table1[Name of School Facility],0))</f>
        <v>Yes</v>
      </c>
      <c r="J11" s="109"/>
      <c r="L11" s="104"/>
    </row>
    <row r="12" spans="1:12" s="2" customFormat="1" ht="18" customHeight="1">
      <c r="A12" s="1"/>
      <c r="B12" s="208" t="s">
        <v>73</v>
      </c>
      <c r="C12" s="209"/>
      <c r="D12" s="209"/>
      <c r="E12" s="29" t="str">
        <f>IF(AND(I12="NA", $D$7="Non-Mechanical Ventilation (Natural Ventilation / Exhaust Only)"),"Not Applicable", "")</f>
        <v/>
      </c>
      <c r="F12" s="8">
        <f>IF(I12="NA",-1,IF(I12="Yes",1,0))</f>
        <v>1</v>
      </c>
      <c r="I12" s="28" t="str">
        <f>INDEX(Table1[Increased frequency of filter changes],MATCH('3. School Dashboard'!$D$5,Table1[Name of School Facility],0))</f>
        <v>Yes</v>
      </c>
    </row>
    <row r="13" spans="1:12" s="2" customFormat="1" ht="18" customHeight="1">
      <c r="A13" s="1"/>
      <c r="B13" s="208" t="s">
        <v>74</v>
      </c>
      <c r="C13" s="209"/>
      <c r="D13" s="209"/>
      <c r="E13" s="29" t="str">
        <f>IF(AND(I13="NA", $D$7="Non-Mechanical Ventilation (Natural Ventilation / Exhaust Only)"),"Not Applicable", "")</f>
        <v/>
      </c>
      <c r="F13" s="8">
        <f>IF(I13="NA",-1,IF(I13="Yes",1,0))</f>
        <v>1</v>
      </c>
      <c r="I13" s="28" t="str">
        <f>INDEX(Table1[Increased fresh air intake (windows and/or mechanical ventilation systems)],MATCH('3. School Dashboard'!$D$5,Table1[Name of School Facility],0))</f>
        <v>Yes</v>
      </c>
    </row>
    <row r="14" spans="1:12" ht="18" customHeight="1">
      <c r="B14" s="208" t="s">
        <v>78</v>
      </c>
      <c r="C14" s="209"/>
      <c r="D14" s="209"/>
      <c r="E14" s="29" t="str">
        <f>IF(I14="NA", "Not Applicable", "")</f>
        <v/>
      </c>
      <c r="F14" s="42">
        <f>IF(I14="NA",-1,IF(I14="Yes",1,0))</f>
        <v>1</v>
      </c>
      <c r="G14" s="10"/>
      <c r="I14" s="28" t="str">
        <f>INDEX(Table1[HEPA units deployed in portables, as needed ],MATCH('3. School Dashboard'!$D$5,Table1[Name of School Facility],0))</f>
        <v>Yes</v>
      </c>
    </row>
    <row r="15" spans="1:12" s="104" customFormat="1" ht="18" customHeight="1">
      <c r="B15" s="206" t="s">
        <v>7</v>
      </c>
      <c r="C15" s="207"/>
      <c r="D15" s="207"/>
      <c r="E15" s="207"/>
      <c r="F15" s="43">
        <f>INDEX(Table1[Standalone HEPA filter units in place],MATCH('3. School Dashboard'!$D$5,Table1[Name of School Facility],0))</f>
        <v>21</v>
      </c>
      <c r="G15" s="105"/>
      <c r="I15" s="105"/>
    </row>
    <row r="16" spans="1:12" s="104" customFormat="1" ht="25.75" customHeight="1">
      <c r="B16" s="46" t="s">
        <v>76</v>
      </c>
      <c r="G16" s="106"/>
      <c r="H16" s="108"/>
    </row>
    <row r="17" spans="2:2" ht="17.149999999999999" customHeight="1">
      <c r="B17" s="47" t="s">
        <v>77</v>
      </c>
    </row>
    <row r="26" spans="2:2" ht="4" hidden="1" customHeight="1"/>
  </sheetData>
  <sheetProtection algorithmName="SHA-512" hashValue="EwlRXdzq35KxohEH2FZIJjt4fevEf6AXyHiqNwG1/pQeFXZV1G7KhRfWeveadEuib5nTHwLsAl3TmR7OqfblDA==" saltValue="GqyAH63VxtBRn/2hNjvfGg==" spinCount="100000" sheet="1"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8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O71"/>
  <sheetViews>
    <sheetView zoomScale="70" zoomScaleNormal="70" workbookViewId="0">
      <selection activeCell="B9" sqref="B9"/>
    </sheetView>
  </sheetViews>
  <sheetFormatPr defaultRowHeight="14.5"/>
  <cols>
    <col min="1" max="1" width="8.54296875" style="12" customWidth="1"/>
    <col min="2" max="2" width="127.453125" style="18" customWidth="1"/>
    <col min="3" max="3" width="67.81640625" customWidth="1"/>
    <col min="4" max="4" width="39" customWidth="1"/>
    <col min="5" max="23" width="11.26953125" customWidth="1"/>
    <col min="24" max="35" width="11.26953125" style="110" customWidth="1"/>
    <col min="36" max="56" width="11.26953125" customWidth="1"/>
  </cols>
  <sheetData>
    <row r="1" spans="1:41" ht="19" thickBot="1">
      <c r="A1" s="34" t="s">
        <v>53</v>
      </c>
      <c r="B1" s="59" t="s">
        <v>37</v>
      </c>
      <c r="C1" s="60" t="s">
        <v>38</v>
      </c>
    </row>
    <row r="2" spans="1:41" ht="19" thickBot="1">
      <c r="A2" s="15"/>
      <c r="B2" s="62"/>
      <c r="C2" s="63"/>
      <c r="D2" s="61"/>
      <c r="F2" s="215" t="s">
        <v>92</v>
      </c>
      <c r="G2" s="216"/>
    </row>
    <row r="3" spans="1:41" ht="21">
      <c r="A3" s="19"/>
      <c r="B3" s="77" t="s">
        <v>40</v>
      </c>
      <c r="C3" s="78"/>
      <c r="D3" s="76"/>
      <c r="F3" s="49"/>
      <c r="G3" s="50" t="s">
        <v>94</v>
      </c>
    </row>
    <row r="4" spans="1:41" ht="21.5" thickBot="1">
      <c r="A4" s="15"/>
      <c r="B4" s="75"/>
      <c r="C4" s="76"/>
      <c r="D4" s="76"/>
      <c r="E4" s="101"/>
      <c r="F4" s="51"/>
      <c r="G4" s="52" t="s">
        <v>93</v>
      </c>
    </row>
    <row r="5" spans="1:41" ht="21">
      <c r="A5" s="15">
        <v>1</v>
      </c>
      <c r="B5" s="75" t="s">
        <v>8</v>
      </c>
      <c r="C5" s="79" t="s">
        <v>368</v>
      </c>
      <c r="D5" s="80" t="s">
        <v>90</v>
      </c>
      <c r="E5" s="102"/>
    </row>
    <row r="6" spans="1:41" ht="21">
      <c r="B6" s="75"/>
      <c r="C6" s="76"/>
      <c r="D6" s="76"/>
    </row>
    <row r="7" spans="1:41" ht="21">
      <c r="A7" s="15">
        <v>2</v>
      </c>
      <c r="B7" s="75" t="s">
        <v>36</v>
      </c>
      <c r="C7" s="76"/>
      <c r="D7" s="76"/>
    </row>
    <row r="8" spans="1:41" ht="105">
      <c r="A8" s="30">
        <v>2.1</v>
      </c>
      <c r="B8" s="81"/>
      <c r="C8" s="82" t="s">
        <v>595</v>
      </c>
      <c r="D8" s="80" t="s">
        <v>88</v>
      </c>
    </row>
    <row r="9" spans="1:41" ht="105">
      <c r="A9" s="31">
        <v>2.2000000000000002</v>
      </c>
      <c r="B9" s="81"/>
      <c r="C9" s="82" t="s">
        <v>735</v>
      </c>
      <c r="D9" s="80" t="s">
        <v>88</v>
      </c>
    </row>
    <row r="10" spans="1:41" ht="105">
      <c r="A10" s="31">
        <v>2.2999999999999998</v>
      </c>
      <c r="B10" s="81"/>
      <c r="C10" s="82" t="s">
        <v>597</v>
      </c>
      <c r="D10" s="80" t="s">
        <v>88</v>
      </c>
    </row>
    <row r="11" spans="1:41" ht="84">
      <c r="A11" s="31">
        <v>2.4</v>
      </c>
      <c r="B11" s="81"/>
      <c r="C11" s="82" t="s">
        <v>598</v>
      </c>
      <c r="D11" s="80" t="s">
        <v>88</v>
      </c>
    </row>
    <row r="12" spans="1:41" ht="21">
      <c r="A12" s="15"/>
      <c r="B12" s="75"/>
      <c r="C12" s="76"/>
      <c r="D12" s="76"/>
    </row>
    <row r="13" spans="1:41" ht="18.5">
      <c r="A13" s="83"/>
      <c r="B13" s="64" t="s">
        <v>41</v>
      </c>
      <c r="C13" s="65"/>
      <c r="D13" s="61"/>
    </row>
    <row r="14" spans="1:41" ht="18.5">
      <c r="A14" s="84"/>
      <c r="B14" s="62"/>
      <c r="C14" s="61"/>
      <c r="D14" s="61"/>
      <c r="X14" s="110" t="s">
        <v>733</v>
      </c>
      <c r="Y14" s="110" t="s">
        <v>733</v>
      </c>
      <c r="AD14" s="110" t="s">
        <v>733</v>
      </c>
      <c r="AE14" s="110" t="s">
        <v>733</v>
      </c>
    </row>
    <row r="15" spans="1:41" ht="18.5">
      <c r="A15" s="85">
        <v>3</v>
      </c>
      <c r="B15" s="68" t="s">
        <v>39</v>
      </c>
      <c r="C15" s="69"/>
      <c r="D15" s="61"/>
      <c r="E15" s="219" t="s">
        <v>51</v>
      </c>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row>
    <row r="16" spans="1:41" ht="18.5">
      <c r="A16" s="86"/>
      <c r="B16" s="67"/>
      <c r="C16" s="61"/>
      <c r="D16" s="61"/>
      <c r="E16" s="218" t="s">
        <v>46</v>
      </c>
      <c r="F16" s="218"/>
      <c r="G16" s="218"/>
      <c r="H16" s="218"/>
      <c r="I16" s="218"/>
      <c r="J16" s="218"/>
      <c r="K16" s="217" t="s">
        <v>47</v>
      </c>
      <c r="L16" s="217"/>
      <c r="M16" s="217"/>
      <c r="N16" s="217"/>
      <c r="O16" s="217"/>
      <c r="P16" s="217"/>
      <c r="Q16" s="217"/>
      <c r="R16" s="217" t="s">
        <v>95</v>
      </c>
      <c r="S16" s="217"/>
      <c r="T16" s="217"/>
      <c r="U16" s="217"/>
      <c r="V16" s="217"/>
      <c r="W16" s="217"/>
      <c r="X16" s="218" t="s">
        <v>732</v>
      </c>
      <c r="Y16" s="218"/>
      <c r="Z16" s="218"/>
      <c r="AA16" s="218"/>
      <c r="AB16" s="218"/>
      <c r="AC16" s="218"/>
      <c r="AD16" s="218" t="s">
        <v>742</v>
      </c>
      <c r="AE16" s="218"/>
      <c r="AF16" s="218"/>
      <c r="AG16" s="218"/>
      <c r="AH16" s="218"/>
      <c r="AI16" s="218"/>
      <c r="AJ16" s="214" t="s">
        <v>766</v>
      </c>
      <c r="AK16" s="214"/>
      <c r="AL16" s="214"/>
      <c r="AM16" s="214"/>
      <c r="AN16" s="214"/>
      <c r="AO16" s="214"/>
    </row>
    <row r="17" spans="1:41" ht="87">
      <c r="A17" s="86"/>
      <c r="B17" s="67"/>
      <c r="C17" s="66" t="s">
        <v>91</v>
      </c>
      <c r="D17" s="61"/>
      <c r="E17" s="130" t="s">
        <v>49</v>
      </c>
      <c r="F17" s="131" t="s">
        <v>49</v>
      </c>
      <c r="G17" s="130" t="s">
        <v>82</v>
      </c>
      <c r="H17" s="130" t="s">
        <v>84</v>
      </c>
      <c r="I17" s="130" t="s">
        <v>83</v>
      </c>
      <c r="J17" s="130" t="s">
        <v>85</v>
      </c>
      <c r="K17" s="132" t="s">
        <v>50</v>
      </c>
      <c r="L17" s="132" t="s">
        <v>48</v>
      </c>
      <c r="M17" s="132" t="s">
        <v>61</v>
      </c>
      <c r="N17" s="130" t="s">
        <v>84</v>
      </c>
      <c r="O17" s="130" t="s">
        <v>83</v>
      </c>
      <c r="P17" s="130" t="s">
        <v>82</v>
      </c>
      <c r="Q17" s="130" t="s">
        <v>85</v>
      </c>
      <c r="R17" s="132" t="s">
        <v>96</v>
      </c>
      <c r="S17" s="132" t="s">
        <v>97</v>
      </c>
      <c r="T17" s="130" t="s">
        <v>84</v>
      </c>
      <c r="U17" s="130" t="s">
        <v>83</v>
      </c>
      <c r="V17" s="130" t="s">
        <v>82</v>
      </c>
      <c r="W17" s="130" t="s">
        <v>85</v>
      </c>
      <c r="X17" s="133" t="s">
        <v>96</v>
      </c>
      <c r="Y17" s="133" t="s">
        <v>97</v>
      </c>
      <c r="Z17" s="134" t="s">
        <v>84</v>
      </c>
      <c r="AA17" s="134" t="s">
        <v>83</v>
      </c>
      <c r="AB17" s="134" t="s">
        <v>82</v>
      </c>
      <c r="AC17" s="134" t="s">
        <v>85</v>
      </c>
      <c r="AD17" s="133" t="s">
        <v>96</v>
      </c>
      <c r="AE17" s="133" t="s">
        <v>97</v>
      </c>
      <c r="AF17" s="134" t="s">
        <v>84</v>
      </c>
      <c r="AG17" s="134" t="s">
        <v>83</v>
      </c>
      <c r="AH17" s="134" t="s">
        <v>82</v>
      </c>
      <c r="AI17" s="134" t="s">
        <v>85</v>
      </c>
      <c r="AJ17" s="139" t="s">
        <v>96</v>
      </c>
      <c r="AK17" s="139" t="s">
        <v>97</v>
      </c>
      <c r="AL17" s="140" t="s">
        <v>84</v>
      </c>
      <c r="AM17" s="140" t="s">
        <v>83</v>
      </c>
      <c r="AN17" s="140" t="s">
        <v>82</v>
      </c>
      <c r="AO17" s="140" t="s">
        <v>85</v>
      </c>
    </row>
    <row r="18" spans="1:41" ht="30" customHeight="1">
      <c r="A18" s="84">
        <v>3.1</v>
      </c>
      <c r="B18" s="62" t="s">
        <v>734</v>
      </c>
      <c r="C18" s="70">
        <f>SUM(E18:AI18)</f>
        <v>45.878736964400005</v>
      </c>
      <c r="D18" s="66"/>
      <c r="E18" s="135">
        <v>1.4395</v>
      </c>
      <c r="F18" s="135">
        <v>1.4395</v>
      </c>
      <c r="G18" s="136">
        <v>3.31</v>
      </c>
      <c r="H18" s="136">
        <v>0.46159</v>
      </c>
      <c r="I18" s="136">
        <v>0.94</v>
      </c>
      <c r="J18" s="136">
        <v>0.59</v>
      </c>
      <c r="K18" s="135">
        <v>0.99995500000000004</v>
      </c>
      <c r="L18" s="135">
        <v>0.17100000000000001</v>
      </c>
      <c r="M18" s="135">
        <v>0.374857</v>
      </c>
      <c r="N18" s="136">
        <v>2.4146284200000001</v>
      </c>
      <c r="O18" s="136">
        <v>2.21</v>
      </c>
      <c r="P18" s="136">
        <v>2.68</v>
      </c>
      <c r="Q18" s="136">
        <v>0.70999999999999985</v>
      </c>
      <c r="R18" s="135">
        <v>0.89909399999999995</v>
      </c>
      <c r="S18" s="135">
        <v>0.67120999999999997</v>
      </c>
      <c r="T18" s="137">
        <v>1.7450904199999997</v>
      </c>
      <c r="U18" s="137">
        <v>5.5421266831752218</v>
      </c>
      <c r="V18" s="136">
        <v>9.9667400000000003E-2</v>
      </c>
      <c r="W18" s="136">
        <v>1.21381166</v>
      </c>
      <c r="X18" s="138">
        <v>0</v>
      </c>
      <c r="Y18" s="138">
        <v>0</v>
      </c>
      <c r="Z18" s="137">
        <v>3.87801135</v>
      </c>
      <c r="AA18" s="137">
        <v>5.3171828612247776</v>
      </c>
      <c r="AB18" s="137">
        <v>0</v>
      </c>
      <c r="AC18" s="137">
        <v>1.44151217</v>
      </c>
      <c r="AD18" s="138">
        <v>0</v>
      </c>
      <c r="AE18" s="138">
        <v>0</v>
      </c>
      <c r="AF18" s="137">
        <v>2.17</v>
      </c>
      <c r="AG18" s="137">
        <v>5.1100000000000003</v>
      </c>
      <c r="AH18" s="137">
        <v>0</v>
      </c>
      <c r="AI18" s="137">
        <v>0.05</v>
      </c>
      <c r="AJ18" s="138">
        <v>0</v>
      </c>
      <c r="AK18" s="138">
        <v>0</v>
      </c>
      <c r="AL18" s="137">
        <v>2.75</v>
      </c>
      <c r="AM18" s="137">
        <v>12.64</v>
      </c>
      <c r="AN18" s="137">
        <v>0</v>
      </c>
      <c r="AO18" s="137">
        <v>0</v>
      </c>
    </row>
    <row r="19" spans="1:41" ht="30" customHeight="1">
      <c r="A19" s="84">
        <v>3.2</v>
      </c>
      <c r="B19" s="62" t="s">
        <v>767</v>
      </c>
      <c r="C19" s="70">
        <f>SUM(AJ18:AO18)</f>
        <v>15.39</v>
      </c>
      <c r="D19" s="66"/>
      <c r="P19" s="122"/>
      <c r="U19" s="122"/>
    </row>
    <row r="20" spans="1:41" ht="18.5">
      <c r="A20" s="86"/>
      <c r="B20" s="67"/>
      <c r="C20" s="61"/>
      <c r="D20" s="61"/>
      <c r="X20" s="123"/>
      <c r="Y20" s="123"/>
      <c r="Z20" s="123"/>
      <c r="AA20" s="124"/>
      <c r="AB20" s="124"/>
      <c r="AC20" s="123"/>
      <c r="AD20" s="123"/>
      <c r="AE20" s="123"/>
      <c r="AF20" s="123"/>
      <c r="AG20" s="124"/>
      <c r="AH20" s="124"/>
      <c r="AI20" s="123"/>
    </row>
    <row r="21" spans="1:41" ht="18.5">
      <c r="A21" s="84">
        <v>3.3</v>
      </c>
      <c r="B21" s="71" t="s">
        <v>768</v>
      </c>
      <c r="C21" s="72">
        <v>54</v>
      </c>
      <c r="D21" s="66" t="s">
        <v>88</v>
      </c>
      <c r="X21" s="123"/>
      <c r="Y21" s="123"/>
      <c r="Z21" s="123"/>
      <c r="AA21" s="124"/>
      <c r="AB21" s="124"/>
      <c r="AC21" s="123"/>
      <c r="AD21" s="123"/>
      <c r="AE21" s="123"/>
      <c r="AF21" s="123"/>
      <c r="AG21" s="124"/>
      <c r="AH21" s="124"/>
      <c r="AI21" s="123"/>
    </row>
    <row r="22" spans="1:41" ht="18.5">
      <c r="A22" s="84">
        <v>3.4</v>
      </c>
      <c r="B22" s="71" t="s">
        <v>772</v>
      </c>
      <c r="C22" s="72">
        <v>132</v>
      </c>
      <c r="D22" s="66" t="s">
        <v>88</v>
      </c>
      <c r="E22" t="s">
        <v>982</v>
      </c>
      <c r="X22" s="123"/>
      <c r="Y22" s="123"/>
      <c r="Z22" s="123"/>
      <c r="AA22" s="124"/>
      <c r="AB22" s="124"/>
      <c r="AC22" s="123"/>
      <c r="AD22" s="123"/>
      <c r="AE22" s="123"/>
      <c r="AF22" s="123"/>
      <c r="AG22" s="124"/>
      <c r="AH22" s="124"/>
      <c r="AI22" s="123"/>
    </row>
    <row r="23" spans="1:41" ht="18.5">
      <c r="A23" s="84">
        <v>3.5</v>
      </c>
      <c r="B23" s="71" t="s">
        <v>773</v>
      </c>
      <c r="C23" s="73">
        <f>IFERROR(C22/ROWS(Table1[Name of School Facility]),"")</f>
        <v>0.97058823529411764</v>
      </c>
      <c r="D23" s="66" t="s">
        <v>89</v>
      </c>
      <c r="X23" s="123"/>
      <c r="Y23" s="123"/>
      <c r="Z23" s="123"/>
      <c r="AA23" s="124"/>
      <c r="AB23" s="124"/>
      <c r="AC23" s="123"/>
      <c r="AD23" s="123"/>
      <c r="AE23" s="123"/>
      <c r="AF23" s="123"/>
      <c r="AG23" s="124"/>
      <c r="AH23" s="124"/>
      <c r="AI23" s="123"/>
    </row>
    <row r="24" spans="1:41" ht="18.5">
      <c r="A24" s="84">
        <v>3.6</v>
      </c>
      <c r="B24" s="71" t="s">
        <v>770</v>
      </c>
      <c r="C24" s="72">
        <v>11</v>
      </c>
      <c r="D24" s="66" t="s">
        <v>88</v>
      </c>
      <c r="X24" s="123"/>
      <c r="Y24" s="123"/>
      <c r="Z24" s="123"/>
      <c r="AA24" s="124"/>
      <c r="AB24" s="124"/>
      <c r="AC24" s="123"/>
      <c r="AD24" s="123"/>
      <c r="AE24" s="123"/>
      <c r="AF24" s="123"/>
      <c r="AG24" s="124"/>
      <c r="AH24" s="124"/>
      <c r="AI24" s="123"/>
    </row>
    <row r="25" spans="1:41" ht="18.5">
      <c r="A25" s="84">
        <v>3.7</v>
      </c>
      <c r="B25" s="71" t="s">
        <v>771</v>
      </c>
      <c r="C25" s="72">
        <v>132</v>
      </c>
      <c r="D25" s="66" t="s">
        <v>88</v>
      </c>
      <c r="E25" t="s">
        <v>982</v>
      </c>
      <c r="X25" s="123"/>
      <c r="Y25" s="123"/>
      <c r="Z25" s="123"/>
      <c r="AA25" s="124"/>
      <c r="AB25" s="124"/>
      <c r="AC25" s="123"/>
      <c r="AD25" s="123"/>
      <c r="AE25" s="123"/>
      <c r="AF25" s="123"/>
      <c r="AG25" s="124"/>
      <c r="AH25" s="124"/>
      <c r="AI25" s="123"/>
    </row>
    <row r="26" spans="1:41" ht="18.5">
      <c r="A26" s="84">
        <v>3.8</v>
      </c>
      <c r="B26" s="71" t="s">
        <v>769</v>
      </c>
      <c r="C26" s="73">
        <f>IFERROR(C25/ROWS(Table1[Name of School Facility]),"")</f>
        <v>0.97058823529411764</v>
      </c>
      <c r="D26" s="66" t="s">
        <v>89</v>
      </c>
      <c r="X26" s="123"/>
      <c r="Y26" s="123"/>
      <c r="Z26" s="123"/>
      <c r="AA26" s="124"/>
      <c r="AB26" s="123"/>
      <c r="AC26" s="123"/>
      <c r="AD26" s="123"/>
      <c r="AE26" s="123"/>
      <c r="AF26" s="123"/>
      <c r="AG26" s="124"/>
      <c r="AH26" s="123"/>
      <c r="AI26" s="123"/>
    </row>
    <row r="27" spans="1:41" ht="18.5">
      <c r="A27" s="84"/>
      <c r="B27" s="62"/>
      <c r="C27" s="67"/>
      <c r="D27" s="66"/>
      <c r="X27" s="123"/>
      <c r="Y27" s="123"/>
      <c r="Z27" s="123"/>
      <c r="AA27" s="123"/>
      <c r="AB27" s="123"/>
      <c r="AC27" s="123"/>
      <c r="AD27" s="123"/>
      <c r="AE27" s="123"/>
      <c r="AF27" s="123"/>
      <c r="AG27" s="123"/>
      <c r="AH27" s="123"/>
      <c r="AI27" s="123"/>
    </row>
    <row r="28" spans="1:41" ht="18.5">
      <c r="A28" s="85">
        <v>3.9</v>
      </c>
      <c r="B28" s="68" t="s">
        <v>86</v>
      </c>
      <c r="C28" s="74">
        <f>'5. School Level Worksheet'!I152</f>
        <v>2251</v>
      </c>
      <c r="D28" s="66" t="s">
        <v>88</v>
      </c>
      <c r="X28" s="125"/>
      <c r="Y28" s="123"/>
      <c r="Z28" s="123"/>
      <c r="AA28" s="123"/>
      <c r="AB28" s="123"/>
      <c r="AC28" s="123"/>
      <c r="AD28" s="125"/>
      <c r="AE28" s="123"/>
      <c r="AF28" s="123"/>
      <c r="AG28" s="123"/>
      <c r="AH28" s="123"/>
      <c r="AI28" s="123"/>
    </row>
    <row r="29" spans="1:41" ht="18.5">
      <c r="A29" s="86"/>
      <c r="B29" s="67"/>
      <c r="C29" s="61"/>
      <c r="D29" s="61"/>
      <c r="X29" s="123"/>
      <c r="Y29" s="123"/>
      <c r="Z29" s="123"/>
      <c r="AA29" s="123"/>
      <c r="AB29" s="123"/>
      <c r="AC29" s="123"/>
      <c r="AD29" s="123"/>
      <c r="AE29" s="123"/>
      <c r="AF29" s="123"/>
      <c r="AG29" s="123"/>
      <c r="AH29" s="123"/>
      <c r="AI29" s="123"/>
    </row>
    <row r="31" spans="1:41">
      <c r="C31" t="s">
        <v>762</v>
      </c>
    </row>
    <row r="32" spans="1:41">
      <c r="C32" t="s">
        <v>763</v>
      </c>
    </row>
    <row r="33" spans="2:3">
      <c r="C33" s="129" t="s">
        <v>764</v>
      </c>
    </row>
    <row r="34" spans="2:3">
      <c r="B34" s="177" t="s">
        <v>774</v>
      </c>
      <c r="C34" s="129"/>
    </row>
    <row r="35" spans="2:3">
      <c r="B35" s="178"/>
    </row>
    <row r="36" spans="2:3">
      <c r="B36" s="178" t="s">
        <v>765</v>
      </c>
    </row>
    <row r="37" spans="2:3" ht="16">
      <c r="B37" s="179" t="s">
        <v>748</v>
      </c>
    </row>
    <row r="38" spans="2:3" ht="16">
      <c r="B38" s="179"/>
    </row>
    <row r="39" spans="2:3" ht="16">
      <c r="B39" s="179" t="s">
        <v>761</v>
      </c>
    </row>
    <row r="40" spans="2:3" ht="16">
      <c r="B40" s="180"/>
    </row>
    <row r="41" spans="2:3" ht="16">
      <c r="B41" s="180" t="s">
        <v>749</v>
      </c>
    </row>
    <row r="42" spans="2:3" ht="16">
      <c r="B42" s="181" t="s">
        <v>750</v>
      </c>
    </row>
    <row r="43" spans="2:3" ht="16">
      <c r="B43" s="181" t="s">
        <v>751</v>
      </c>
    </row>
    <row r="44" spans="2:3" ht="16">
      <c r="B44" s="181" t="s">
        <v>752</v>
      </c>
    </row>
    <row r="45" spans="2:3" ht="16">
      <c r="B45" s="181" t="s">
        <v>753</v>
      </c>
    </row>
    <row r="46" spans="2:3" ht="16">
      <c r="B46" s="181" t="s">
        <v>754</v>
      </c>
    </row>
    <row r="47" spans="2:3" ht="16">
      <c r="B47" s="181" t="s">
        <v>755</v>
      </c>
    </row>
    <row r="48" spans="2:3" ht="16">
      <c r="B48" s="181" t="s">
        <v>756</v>
      </c>
    </row>
    <row r="49" spans="2:2" ht="16">
      <c r="B49" s="181" t="s">
        <v>757</v>
      </c>
    </row>
    <row r="50" spans="2:2" ht="16">
      <c r="B50" s="179"/>
    </row>
    <row r="51" spans="2:2" ht="16">
      <c r="B51" s="182" t="s">
        <v>758</v>
      </c>
    </row>
    <row r="52" spans="2:2" ht="16">
      <c r="B52" s="181" t="s">
        <v>759</v>
      </c>
    </row>
    <row r="53" spans="2:2" ht="16">
      <c r="B53" s="183" t="s">
        <v>760</v>
      </c>
    </row>
    <row r="57" spans="2:2">
      <c r="B57" s="177" t="s">
        <v>976</v>
      </c>
    </row>
    <row r="58" spans="2:2" ht="16">
      <c r="B58" s="182" t="s">
        <v>980</v>
      </c>
    </row>
    <row r="59" spans="2:2" ht="16">
      <c r="B59" s="180" t="s">
        <v>931</v>
      </c>
    </row>
    <row r="60" spans="2:2" ht="16">
      <c r="B60" s="181" t="s">
        <v>958</v>
      </c>
    </row>
    <row r="61" spans="2:2" ht="16">
      <c r="B61" s="181" t="s">
        <v>956</v>
      </c>
    </row>
    <row r="62" spans="2:2" ht="16">
      <c r="B62" s="181" t="s">
        <v>978</v>
      </c>
    </row>
    <row r="63" spans="2:2" ht="16">
      <c r="B63" s="181" t="s">
        <v>953</v>
      </c>
    </row>
    <row r="64" spans="2:2" ht="16">
      <c r="B64" s="181" t="s">
        <v>952</v>
      </c>
    </row>
    <row r="65" spans="2:2" ht="16">
      <c r="B65" s="181" t="s">
        <v>951</v>
      </c>
    </row>
    <row r="66" spans="2:2" ht="16">
      <c r="B66" s="181" t="s">
        <v>950</v>
      </c>
    </row>
    <row r="67" spans="2:2" ht="16">
      <c r="B67" s="181" t="s">
        <v>946</v>
      </c>
    </row>
    <row r="68" spans="2:2" ht="16">
      <c r="B68" s="181" t="s">
        <v>939</v>
      </c>
    </row>
    <row r="69" spans="2:2" ht="16">
      <c r="B69" s="181" t="s">
        <v>941</v>
      </c>
    </row>
    <row r="70" spans="2:2" ht="16">
      <c r="B70" s="183" t="s">
        <v>943</v>
      </c>
    </row>
    <row r="71" spans="2:2">
      <c r="B71" s="191" t="s">
        <v>981</v>
      </c>
    </row>
  </sheetData>
  <mergeCells count="8">
    <mergeCell ref="AJ16:AO16"/>
    <mergeCell ref="F2:G2"/>
    <mergeCell ref="R16:W16"/>
    <mergeCell ref="AD16:AI16"/>
    <mergeCell ref="X16:AC16"/>
    <mergeCell ref="E16:J16"/>
    <mergeCell ref="K16:Q16"/>
    <mergeCell ref="E15:AO15"/>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1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M160"/>
  <sheetViews>
    <sheetView topLeftCell="A122" zoomScale="70" zoomScaleNormal="70" workbookViewId="0">
      <selection activeCell="E148" sqref="E148"/>
    </sheetView>
  </sheetViews>
  <sheetFormatPr defaultRowHeight="14.5"/>
  <cols>
    <col min="1" max="1" width="26.1796875" customWidth="1"/>
    <col min="2" max="2" width="13" style="142" customWidth="1"/>
    <col min="3" max="3" width="41.1796875" style="21" customWidth="1"/>
    <col min="4" max="8" width="21.81640625" style="21" customWidth="1"/>
    <col min="9" max="9" width="21.81640625" style="20" customWidth="1"/>
    <col min="10" max="10" width="11.7265625" style="194" customWidth="1"/>
    <col min="11" max="11" width="10.453125" style="21" bestFit="1" customWidth="1"/>
    <col min="13" max="13" width="29.453125" customWidth="1"/>
    <col min="22" max="22" width="32.81640625" customWidth="1"/>
  </cols>
  <sheetData>
    <row r="1" spans="1:13" ht="15.5">
      <c r="A1" s="35" t="s">
        <v>54</v>
      </c>
    </row>
    <row r="2" spans="1:13" s="20" customFormat="1" ht="58">
      <c r="A2" s="48" t="s">
        <v>87</v>
      </c>
      <c r="B2" s="143"/>
      <c r="C2" s="22" t="s">
        <v>79</v>
      </c>
      <c r="D2" s="23" t="s">
        <v>44</v>
      </c>
      <c r="E2" s="23"/>
      <c r="F2" s="23" t="s">
        <v>44</v>
      </c>
      <c r="G2" s="23" t="s">
        <v>44</v>
      </c>
      <c r="H2" s="56" t="s">
        <v>44</v>
      </c>
      <c r="I2" s="151" t="s">
        <v>44</v>
      </c>
      <c r="J2" s="195" t="s">
        <v>81</v>
      </c>
    </row>
    <row r="3" spans="1:13" ht="19" thickBot="1">
      <c r="H3" s="57"/>
      <c r="I3" s="152"/>
      <c r="J3" s="196"/>
      <c r="K3"/>
    </row>
    <row r="4" spans="1:13" ht="19" thickBot="1">
      <c r="A4" s="24" t="s">
        <v>42</v>
      </c>
      <c r="B4" s="144"/>
      <c r="C4" s="25"/>
      <c r="D4" s="26" t="s">
        <v>43</v>
      </c>
      <c r="E4" s="27"/>
      <c r="F4" s="27"/>
      <c r="G4" s="27"/>
      <c r="H4" s="58"/>
      <c r="I4" s="153"/>
      <c r="J4" s="197"/>
      <c r="K4"/>
    </row>
    <row r="5" spans="1:13" s="121" customFormat="1" ht="93" thickBot="1">
      <c r="A5" s="117" t="s">
        <v>2</v>
      </c>
      <c r="B5" s="145" t="s">
        <v>3</v>
      </c>
      <c r="C5" s="118" t="s">
        <v>4</v>
      </c>
      <c r="D5" s="119" t="s">
        <v>66</v>
      </c>
      <c r="E5" s="120" t="s">
        <v>6</v>
      </c>
      <c r="F5" s="120" t="s">
        <v>73</v>
      </c>
      <c r="G5" s="120" t="s">
        <v>74</v>
      </c>
      <c r="H5" s="120" t="s">
        <v>65</v>
      </c>
      <c r="I5" s="154" t="s">
        <v>7</v>
      </c>
      <c r="J5" s="198" t="s">
        <v>70</v>
      </c>
    </row>
    <row r="6" spans="1:13">
      <c r="A6" t="s">
        <v>99</v>
      </c>
      <c r="B6" s="142" t="s">
        <v>100</v>
      </c>
      <c r="C6" s="21" t="s">
        <v>67</v>
      </c>
      <c r="D6" s="21" t="s">
        <v>5</v>
      </c>
      <c r="E6" s="21" t="s">
        <v>5</v>
      </c>
      <c r="F6" s="21" t="s">
        <v>5</v>
      </c>
      <c r="G6" s="21" t="s">
        <v>5</v>
      </c>
      <c r="H6" s="21" t="s">
        <v>5</v>
      </c>
      <c r="I6" s="20">
        <f>INDEX(Table2[Count of Equipment '#],MATCH(Table1[[#This Row],[Building ID]],Table2[Building ID wo B0],0))</f>
        <v>21</v>
      </c>
      <c r="J6" s="194">
        <v>13</v>
      </c>
      <c r="K6"/>
      <c r="M6" s="142" t="s">
        <v>927</v>
      </c>
    </row>
    <row r="7" spans="1:13">
      <c r="A7" t="s">
        <v>101</v>
      </c>
      <c r="B7" s="142" t="s">
        <v>102</v>
      </c>
      <c r="C7" s="21" t="s">
        <v>67</v>
      </c>
      <c r="D7" s="21" t="s">
        <v>5</v>
      </c>
      <c r="E7" s="21" t="s">
        <v>5</v>
      </c>
      <c r="F7" s="21" t="s">
        <v>5</v>
      </c>
      <c r="G7" s="21" t="s">
        <v>5</v>
      </c>
      <c r="H7" s="21" t="s">
        <v>45</v>
      </c>
      <c r="I7" s="20">
        <f>INDEX(Table2[Count of Equipment '#],MATCH(Table1[[#This Row],[Building ID]],Table2[Building ID wo B0],0))</f>
        <v>5</v>
      </c>
      <c r="J7" s="194">
        <v>13</v>
      </c>
      <c r="K7"/>
    </row>
    <row r="8" spans="1:13">
      <c r="A8" t="s">
        <v>103</v>
      </c>
      <c r="B8" s="142" t="s">
        <v>104</v>
      </c>
      <c r="C8" s="21" t="s">
        <v>67</v>
      </c>
      <c r="D8" s="21" t="s">
        <v>5</v>
      </c>
      <c r="E8" s="21" t="s">
        <v>5</v>
      </c>
      <c r="F8" s="21" t="s">
        <v>5</v>
      </c>
      <c r="G8" s="21" t="s">
        <v>5</v>
      </c>
      <c r="H8" s="21" t="s">
        <v>5</v>
      </c>
      <c r="I8" s="20">
        <f>INDEX(Table2[Count of Equipment '#],MATCH(Table1[[#This Row],[Building ID]],Table2[Building ID wo B0],0))</f>
        <v>19</v>
      </c>
      <c r="J8" s="194">
        <v>13</v>
      </c>
      <c r="K8"/>
    </row>
    <row r="9" spans="1:13">
      <c r="A9" t="s">
        <v>105</v>
      </c>
      <c r="B9" s="142" t="s">
        <v>106</v>
      </c>
      <c r="C9" s="21" t="s">
        <v>67</v>
      </c>
      <c r="D9" s="21" t="s">
        <v>5</v>
      </c>
      <c r="E9" s="21" t="s">
        <v>5</v>
      </c>
      <c r="F9" s="21" t="s">
        <v>5</v>
      </c>
      <c r="G9" s="21" t="s">
        <v>5</v>
      </c>
      <c r="H9" s="21" t="s">
        <v>5</v>
      </c>
      <c r="I9" s="20">
        <f>INDEX(Table2[Count of Equipment '#],MATCH(Table1[[#This Row],[Building ID]],Table2[Building ID wo B0],0))</f>
        <v>20</v>
      </c>
      <c r="J9" s="194">
        <v>13</v>
      </c>
      <c r="K9"/>
    </row>
    <row r="10" spans="1:13">
      <c r="A10" t="s">
        <v>107</v>
      </c>
      <c r="B10" s="142" t="s">
        <v>108</v>
      </c>
      <c r="C10" s="21" t="s">
        <v>64</v>
      </c>
      <c r="D10" s="21" t="s">
        <v>5</v>
      </c>
      <c r="E10" s="21" t="s">
        <v>5</v>
      </c>
      <c r="F10" s="21" t="s">
        <v>5</v>
      </c>
      <c r="G10" s="21" t="s">
        <v>5</v>
      </c>
      <c r="H10" s="21" t="s">
        <v>5</v>
      </c>
      <c r="I10" s="20">
        <f>INDEX(Table2[Count of Equipment '#],MATCH(Table1[[#This Row],[Building ID]],Table2[Building ID wo B0],0))</f>
        <v>71</v>
      </c>
      <c r="J10" s="194">
        <v>13</v>
      </c>
      <c r="K10"/>
    </row>
    <row r="11" spans="1:13">
      <c r="A11" t="s">
        <v>109</v>
      </c>
      <c r="B11" s="142" t="s">
        <v>110</v>
      </c>
      <c r="C11" s="21" t="s">
        <v>67</v>
      </c>
      <c r="D11" s="21" t="s">
        <v>5</v>
      </c>
      <c r="E11" s="21" t="s">
        <v>5</v>
      </c>
      <c r="F11" s="21" t="s">
        <v>5</v>
      </c>
      <c r="G11" s="21" t="s">
        <v>5</v>
      </c>
      <c r="H11" s="21" t="s">
        <v>5</v>
      </c>
      <c r="I11" s="20">
        <f>INDEX(Table2[Count of Equipment '#],MATCH(Table1[[#This Row],[Building ID]],Table2[Building ID wo B0],0))</f>
        <v>8</v>
      </c>
      <c r="J11" s="194">
        <v>13</v>
      </c>
      <c r="K11"/>
    </row>
    <row r="12" spans="1:13">
      <c r="A12" t="s">
        <v>111</v>
      </c>
      <c r="B12" s="142" t="s">
        <v>112</v>
      </c>
      <c r="C12" s="21" t="s">
        <v>67</v>
      </c>
      <c r="D12" s="21" t="s">
        <v>5</v>
      </c>
      <c r="E12" s="21" t="s">
        <v>5</v>
      </c>
      <c r="F12" s="21" t="s">
        <v>5</v>
      </c>
      <c r="G12" s="21" t="s">
        <v>5</v>
      </c>
      <c r="H12" s="21" t="s">
        <v>45</v>
      </c>
      <c r="I12" s="20">
        <f>INDEX(Table2[Count of Equipment '#],MATCH(Table1[[#This Row],[Building ID]],Table2[Building ID wo B0],0))</f>
        <v>20</v>
      </c>
      <c r="J12" s="194">
        <v>13</v>
      </c>
      <c r="K12"/>
    </row>
    <row r="13" spans="1:13">
      <c r="A13" t="s">
        <v>113</v>
      </c>
      <c r="B13" s="142" t="s">
        <v>114</v>
      </c>
      <c r="C13" s="21" t="s">
        <v>67</v>
      </c>
      <c r="D13" s="21" t="s">
        <v>5</v>
      </c>
      <c r="E13" s="21" t="s">
        <v>5</v>
      </c>
      <c r="F13" s="21" t="s">
        <v>5</v>
      </c>
      <c r="G13" s="21" t="s">
        <v>5</v>
      </c>
      <c r="H13" s="21" t="s">
        <v>5</v>
      </c>
      <c r="I13" s="20">
        <f>INDEX(Table2[Count of Equipment '#],MATCH(Table1[[#This Row],[Building ID]],Table2[Building ID wo B0],0))</f>
        <v>27</v>
      </c>
      <c r="J13" s="194">
        <v>13</v>
      </c>
      <c r="K13"/>
    </row>
    <row r="14" spans="1:13">
      <c r="A14" t="s">
        <v>744</v>
      </c>
      <c r="B14" s="142" t="s">
        <v>914</v>
      </c>
      <c r="C14" s="21" t="s">
        <v>67</v>
      </c>
      <c r="D14" s="21" t="s">
        <v>5</v>
      </c>
      <c r="E14" s="21" t="s">
        <v>5</v>
      </c>
      <c r="F14" s="21" t="s">
        <v>5</v>
      </c>
      <c r="G14" s="21" t="s">
        <v>5</v>
      </c>
      <c r="H14" s="21" t="s">
        <v>1086</v>
      </c>
      <c r="I14" s="20">
        <v>0</v>
      </c>
      <c r="J14" s="194">
        <v>13</v>
      </c>
      <c r="K14"/>
    </row>
    <row r="15" spans="1:13">
      <c r="A15" t="s">
        <v>115</v>
      </c>
      <c r="B15" s="142" t="s">
        <v>116</v>
      </c>
      <c r="C15" s="21" t="s">
        <v>67</v>
      </c>
      <c r="D15" s="21" t="s">
        <v>5</v>
      </c>
      <c r="E15" s="21" t="s">
        <v>5</v>
      </c>
      <c r="F15" s="21" t="s">
        <v>5</v>
      </c>
      <c r="G15" s="21" t="s">
        <v>5</v>
      </c>
      <c r="H15" s="21" t="s">
        <v>5</v>
      </c>
      <c r="I15" s="20">
        <f>INDEX(Table2[Count of Equipment '#],MATCH(Table1[[#This Row],[Building ID]],Table2[Building ID wo B0],0))</f>
        <v>14</v>
      </c>
      <c r="J15" s="194">
        <v>13</v>
      </c>
      <c r="K15"/>
    </row>
    <row r="16" spans="1:13">
      <c r="A16" t="s">
        <v>736</v>
      </c>
      <c r="B16" s="142" t="s">
        <v>298</v>
      </c>
      <c r="C16" s="21" t="s">
        <v>67</v>
      </c>
      <c r="D16" s="21" t="s">
        <v>5</v>
      </c>
      <c r="E16" s="21" t="s">
        <v>5</v>
      </c>
      <c r="F16" s="21" t="s">
        <v>5</v>
      </c>
      <c r="G16" s="21" t="s">
        <v>5</v>
      </c>
      <c r="H16" s="21" t="s">
        <v>45</v>
      </c>
      <c r="I16" s="20">
        <f>INDEX(Table2[Count of Equipment '#],MATCH(Table1[[#This Row],[Building ID]],Table2[Building ID wo B0],0))</f>
        <v>13</v>
      </c>
      <c r="J16" s="194">
        <v>13</v>
      </c>
      <c r="K16"/>
    </row>
    <row r="17" spans="1:11">
      <c r="A17" t="s">
        <v>117</v>
      </c>
      <c r="B17" s="142" t="s">
        <v>118</v>
      </c>
      <c r="C17" s="21" t="s">
        <v>67</v>
      </c>
      <c r="D17" s="21" t="s">
        <v>5</v>
      </c>
      <c r="E17" s="21" t="s">
        <v>5</v>
      </c>
      <c r="F17" s="21" t="s">
        <v>5</v>
      </c>
      <c r="G17" s="21" t="s">
        <v>5</v>
      </c>
      <c r="H17" s="21" t="s">
        <v>45</v>
      </c>
      <c r="I17" s="20">
        <f>INDEX(Table2[Count of Equipment '#],MATCH(Table1[[#This Row],[Building ID]],Table2[Building ID wo B0],0))</f>
        <v>8</v>
      </c>
      <c r="J17" s="194">
        <v>13</v>
      </c>
      <c r="K17"/>
    </row>
    <row r="18" spans="1:11">
      <c r="A18" t="s">
        <v>119</v>
      </c>
      <c r="B18" s="142" t="s">
        <v>120</v>
      </c>
      <c r="C18" s="21" t="s">
        <v>67</v>
      </c>
      <c r="D18" s="21" t="s">
        <v>5</v>
      </c>
      <c r="E18" s="21" t="s">
        <v>5</v>
      </c>
      <c r="F18" s="21" t="s">
        <v>5</v>
      </c>
      <c r="G18" s="21" t="s">
        <v>5</v>
      </c>
      <c r="H18" s="21" t="s">
        <v>45</v>
      </c>
      <c r="I18" s="20">
        <f>INDEX(Table2[Count of Equipment '#],MATCH(Table1[[#This Row],[Building ID]],Table2[Building ID wo B0],0))</f>
        <v>13</v>
      </c>
      <c r="J18" s="194">
        <v>13</v>
      </c>
      <c r="K18"/>
    </row>
    <row r="19" spans="1:11">
      <c r="A19" t="s">
        <v>121</v>
      </c>
      <c r="B19" s="142" t="s">
        <v>122</v>
      </c>
      <c r="C19" s="21" t="s">
        <v>67</v>
      </c>
      <c r="D19" s="21" t="s">
        <v>5</v>
      </c>
      <c r="E19" s="21" t="s">
        <v>5</v>
      </c>
      <c r="F19" s="21" t="s">
        <v>5</v>
      </c>
      <c r="G19" s="21" t="s">
        <v>5</v>
      </c>
      <c r="H19" s="21" t="s">
        <v>5</v>
      </c>
      <c r="I19" s="20">
        <f>INDEX(Table2[Count of Equipment '#],MATCH(Table1[[#This Row],[Building ID]],Table2[Building ID wo B0],0))</f>
        <v>12</v>
      </c>
      <c r="J19" s="194">
        <v>13</v>
      </c>
      <c r="K19"/>
    </row>
    <row r="20" spans="1:11">
      <c r="A20" t="s">
        <v>123</v>
      </c>
      <c r="B20" s="142" t="s">
        <v>124</v>
      </c>
      <c r="C20" s="21" t="s">
        <v>64</v>
      </c>
      <c r="D20" s="21" t="s">
        <v>5</v>
      </c>
      <c r="E20" s="21" t="s">
        <v>5</v>
      </c>
      <c r="F20" s="21" t="s">
        <v>5</v>
      </c>
      <c r="G20" s="21" t="s">
        <v>5</v>
      </c>
      <c r="H20" s="21" t="s">
        <v>5</v>
      </c>
      <c r="I20" s="20">
        <f>INDEX(Table2[Count of Equipment '#],MATCH(Table1[[#This Row],[Building ID]],Table2[Building ID wo B0],0))</f>
        <v>7</v>
      </c>
      <c r="J20" s="194">
        <v>13</v>
      </c>
      <c r="K20"/>
    </row>
    <row r="21" spans="1:11">
      <c r="A21" t="s">
        <v>125</v>
      </c>
      <c r="B21" s="142" t="s">
        <v>126</v>
      </c>
      <c r="C21" s="21" t="s">
        <v>67</v>
      </c>
      <c r="D21" s="21" t="s">
        <v>5</v>
      </c>
      <c r="E21" s="21" t="s">
        <v>5</v>
      </c>
      <c r="F21" s="21" t="s">
        <v>5</v>
      </c>
      <c r="G21" s="21" t="s">
        <v>5</v>
      </c>
      <c r="H21" s="21" t="s">
        <v>5</v>
      </c>
      <c r="I21" s="20">
        <f>INDEX(Table2[Count of Equipment '#],MATCH(Table1[[#This Row],[Building ID]],Table2[Building ID wo B0],0))</f>
        <v>46</v>
      </c>
      <c r="J21" s="194">
        <v>13</v>
      </c>
      <c r="K21"/>
    </row>
    <row r="22" spans="1:11">
      <c r="A22" t="s">
        <v>127</v>
      </c>
      <c r="B22" s="142" t="s">
        <v>128</v>
      </c>
      <c r="C22" s="21" t="s">
        <v>67</v>
      </c>
      <c r="D22" s="21" t="s">
        <v>5</v>
      </c>
      <c r="E22" s="21" t="s">
        <v>5</v>
      </c>
      <c r="F22" s="21" t="s">
        <v>5</v>
      </c>
      <c r="G22" s="21" t="s">
        <v>5</v>
      </c>
      <c r="H22" s="21" t="s">
        <v>5</v>
      </c>
      <c r="I22" s="20">
        <f>INDEX(Table2[Count of Equipment '#],MATCH(Table1[[#This Row],[Building ID]],Table2[Building ID wo B0],0))</f>
        <v>13</v>
      </c>
      <c r="J22" s="194">
        <v>13</v>
      </c>
      <c r="K22"/>
    </row>
    <row r="23" spans="1:11">
      <c r="A23" t="s">
        <v>129</v>
      </c>
      <c r="B23" s="142" t="s">
        <v>130</v>
      </c>
      <c r="C23" s="21" t="s">
        <v>67</v>
      </c>
      <c r="D23" s="21" t="s">
        <v>5</v>
      </c>
      <c r="E23" s="21" t="s">
        <v>5</v>
      </c>
      <c r="F23" s="21" t="s">
        <v>5</v>
      </c>
      <c r="G23" s="21" t="s">
        <v>5</v>
      </c>
      <c r="H23" s="21" t="s">
        <v>5</v>
      </c>
      <c r="I23" s="20">
        <f>INDEX(Table2[Count of Equipment '#],MATCH(Table1[[#This Row],[Building ID]],Table2[Building ID wo B0],0))</f>
        <v>7</v>
      </c>
      <c r="J23" s="194">
        <v>13</v>
      </c>
      <c r="K23"/>
    </row>
    <row r="24" spans="1:11">
      <c r="A24" t="s">
        <v>131</v>
      </c>
      <c r="B24" s="142" t="s">
        <v>132</v>
      </c>
      <c r="C24" s="21" t="s">
        <v>67</v>
      </c>
      <c r="D24" s="21" t="s">
        <v>5</v>
      </c>
      <c r="E24" s="21" t="s">
        <v>5</v>
      </c>
      <c r="F24" s="21" t="s">
        <v>5</v>
      </c>
      <c r="G24" s="21" t="s">
        <v>5</v>
      </c>
      <c r="H24" s="21" t="s">
        <v>5</v>
      </c>
      <c r="I24" s="20">
        <f>INDEX(Table2[Count of Equipment '#],MATCH(Table1[[#This Row],[Building ID]],Table2[Building ID wo B0],0))</f>
        <v>17</v>
      </c>
      <c r="J24" s="194">
        <v>13</v>
      </c>
      <c r="K24"/>
    </row>
    <row r="25" spans="1:11">
      <c r="A25" t="s">
        <v>133</v>
      </c>
      <c r="B25" s="142" t="s">
        <v>134</v>
      </c>
      <c r="C25" s="21" t="s">
        <v>67</v>
      </c>
      <c r="D25" s="21" t="s">
        <v>5</v>
      </c>
      <c r="E25" s="21" t="s">
        <v>5</v>
      </c>
      <c r="F25" s="21" t="s">
        <v>5</v>
      </c>
      <c r="G25" s="21" t="s">
        <v>5</v>
      </c>
      <c r="H25" s="21" t="s">
        <v>5</v>
      </c>
      <c r="I25" s="20">
        <f>INDEX(Table2[Count of Equipment '#],MATCH(Table1[[#This Row],[Building ID]],Table2[Building ID wo B0],0))</f>
        <v>16</v>
      </c>
      <c r="J25" s="194">
        <v>13</v>
      </c>
      <c r="K25"/>
    </row>
    <row r="26" spans="1:11">
      <c r="A26" t="s">
        <v>135</v>
      </c>
      <c r="B26" s="142" t="s">
        <v>136</v>
      </c>
      <c r="C26" s="21" t="s">
        <v>67</v>
      </c>
      <c r="D26" s="21" t="s">
        <v>5</v>
      </c>
      <c r="E26" s="21" t="s">
        <v>5</v>
      </c>
      <c r="F26" s="21" t="s">
        <v>5</v>
      </c>
      <c r="G26" s="21" t="s">
        <v>5</v>
      </c>
      <c r="H26" s="21" t="s">
        <v>5</v>
      </c>
      <c r="I26" s="20">
        <f>INDEX(Table2[Count of Equipment '#],MATCH(Table1[[#This Row],[Building ID]],Table2[Building ID wo B0],0))</f>
        <v>15</v>
      </c>
      <c r="J26" s="194">
        <v>13</v>
      </c>
      <c r="K26"/>
    </row>
    <row r="27" spans="1:11">
      <c r="A27" t="s">
        <v>137</v>
      </c>
      <c r="B27" s="142" t="s">
        <v>138</v>
      </c>
      <c r="C27" s="21" t="s">
        <v>67</v>
      </c>
      <c r="D27" s="21" t="s">
        <v>5</v>
      </c>
      <c r="E27" s="21" t="s">
        <v>5</v>
      </c>
      <c r="F27" s="21" t="s">
        <v>5</v>
      </c>
      <c r="G27" s="21" t="s">
        <v>5</v>
      </c>
      <c r="H27" s="21" t="s">
        <v>45</v>
      </c>
      <c r="I27" s="20">
        <f>INDEX(Table2[Count of Equipment '#],MATCH(Table1[[#This Row],[Building ID]],Table2[Building ID wo B0],0))</f>
        <v>8</v>
      </c>
      <c r="J27" s="194">
        <v>13</v>
      </c>
      <c r="K27"/>
    </row>
    <row r="28" spans="1:11">
      <c r="A28" t="s">
        <v>139</v>
      </c>
      <c r="B28" s="142" t="s">
        <v>140</v>
      </c>
      <c r="C28" s="21" t="s">
        <v>67</v>
      </c>
      <c r="D28" s="21" t="s">
        <v>5</v>
      </c>
      <c r="E28" s="21" t="s">
        <v>5</v>
      </c>
      <c r="F28" s="21" t="s">
        <v>5</v>
      </c>
      <c r="G28" s="21" t="s">
        <v>5</v>
      </c>
      <c r="H28" s="21" t="s">
        <v>45</v>
      </c>
      <c r="I28" s="20">
        <f>INDEX(Table2[Count of Equipment '#],MATCH(Table1[[#This Row],[Building ID]],Table2[Building ID wo B0],0))</f>
        <v>18</v>
      </c>
      <c r="J28" s="194">
        <v>13</v>
      </c>
      <c r="K28"/>
    </row>
    <row r="29" spans="1:11">
      <c r="A29" t="s">
        <v>141</v>
      </c>
      <c r="B29" s="142" t="s">
        <v>142</v>
      </c>
      <c r="C29" s="21" t="s">
        <v>67</v>
      </c>
      <c r="D29" s="21" t="s">
        <v>5</v>
      </c>
      <c r="E29" s="21" t="s">
        <v>5</v>
      </c>
      <c r="F29" s="21" t="s">
        <v>5</v>
      </c>
      <c r="G29" s="21" t="s">
        <v>5</v>
      </c>
      <c r="H29" s="21" t="s">
        <v>5</v>
      </c>
      <c r="I29" s="20">
        <f>INDEX(Table2[Count of Equipment '#],MATCH(Table1[[#This Row],[Building ID]],Table2[Building ID wo B0],0))</f>
        <v>25</v>
      </c>
      <c r="J29" s="194">
        <v>13</v>
      </c>
      <c r="K29"/>
    </row>
    <row r="30" spans="1:11">
      <c r="A30" t="s">
        <v>143</v>
      </c>
      <c r="B30" s="142" t="s">
        <v>144</v>
      </c>
      <c r="C30" s="21" t="s">
        <v>64</v>
      </c>
      <c r="D30" s="21" t="s">
        <v>5</v>
      </c>
      <c r="E30" s="21" t="s">
        <v>5</v>
      </c>
      <c r="F30" s="21" t="s">
        <v>5</v>
      </c>
      <c r="G30" s="21" t="s">
        <v>5</v>
      </c>
      <c r="H30" s="21" t="s">
        <v>5</v>
      </c>
      <c r="I30" s="20">
        <f>INDEX(Table2[Count of Equipment '#],MATCH(Table1[[#This Row],[Building ID]],Table2[Building ID wo B0],0))</f>
        <v>15</v>
      </c>
      <c r="J30" s="194">
        <v>13</v>
      </c>
      <c r="K30"/>
    </row>
    <row r="31" spans="1:11">
      <c r="A31" t="s">
        <v>145</v>
      </c>
      <c r="B31" s="142" t="s">
        <v>146</v>
      </c>
      <c r="C31" s="21" t="s">
        <v>67</v>
      </c>
      <c r="D31" s="21" t="s">
        <v>5</v>
      </c>
      <c r="E31" s="21" t="s">
        <v>5</v>
      </c>
      <c r="F31" s="21" t="s">
        <v>5</v>
      </c>
      <c r="G31" s="21" t="s">
        <v>5</v>
      </c>
      <c r="H31" s="21" t="s">
        <v>5</v>
      </c>
      <c r="I31" s="20">
        <f>INDEX(Table2[Count of Equipment '#],MATCH(Table1[[#This Row],[Building ID]],Table2[Building ID wo B0],0))</f>
        <v>15</v>
      </c>
      <c r="J31" s="194">
        <v>13</v>
      </c>
      <c r="K31"/>
    </row>
    <row r="32" spans="1:11">
      <c r="A32" t="s">
        <v>147</v>
      </c>
      <c r="B32" s="142" t="s">
        <v>148</v>
      </c>
      <c r="C32" s="21" t="s">
        <v>67</v>
      </c>
      <c r="D32" s="21" t="s">
        <v>5</v>
      </c>
      <c r="E32" s="21" t="s">
        <v>5</v>
      </c>
      <c r="F32" s="21" t="s">
        <v>5</v>
      </c>
      <c r="G32" s="21" t="s">
        <v>5</v>
      </c>
      <c r="H32" s="21" t="s">
        <v>5</v>
      </c>
      <c r="I32" s="20">
        <f>INDEX(Table2[Count of Equipment '#],MATCH(Table1[[#This Row],[Building ID]],Table2[Building ID wo B0],0))</f>
        <v>17</v>
      </c>
      <c r="J32" s="194">
        <v>13</v>
      </c>
      <c r="K32"/>
    </row>
    <row r="33" spans="1:11">
      <c r="A33" t="s">
        <v>149</v>
      </c>
      <c r="B33" s="142" t="s">
        <v>150</v>
      </c>
      <c r="C33" s="21" t="s">
        <v>67</v>
      </c>
      <c r="D33" s="21" t="s">
        <v>5</v>
      </c>
      <c r="E33" s="21" t="s">
        <v>5</v>
      </c>
      <c r="F33" s="21" t="s">
        <v>5</v>
      </c>
      <c r="G33" s="21" t="s">
        <v>5</v>
      </c>
      <c r="H33" s="21" t="s">
        <v>5</v>
      </c>
      <c r="I33" s="20">
        <f>INDEX(Table2[Count of Equipment '#],MATCH(Table1[[#This Row],[Building ID]],Table2[Building ID wo B0],0))</f>
        <v>7</v>
      </c>
      <c r="J33" s="194">
        <v>13</v>
      </c>
      <c r="K33"/>
    </row>
    <row r="34" spans="1:11">
      <c r="A34" t="s">
        <v>151</v>
      </c>
      <c r="B34" s="142" t="s">
        <v>152</v>
      </c>
      <c r="C34" s="21" t="s">
        <v>67</v>
      </c>
      <c r="D34" s="21" t="s">
        <v>5</v>
      </c>
      <c r="E34" s="21" t="s">
        <v>5</v>
      </c>
      <c r="F34" s="21" t="s">
        <v>5</v>
      </c>
      <c r="G34" s="21" t="s">
        <v>5</v>
      </c>
      <c r="H34" s="21" t="s">
        <v>5</v>
      </c>
      <c r="I34" s="20">
        <f>INDEX(Table2[Count of Equipment '#],MATCH(Table1[[#This Row],[Building ID]],Table2[Building ID wo B0],0))</f>
        <v>25</v>
      </c>
      <c r="J34" s="194">
        <v>13</v>
      </c>
      <c r="K34"/>
    </row>
    <row r="35" spans="1:11">
      <c r="A35" t="s">
        <v>153</v>
      </c>
      <c r="B35" s="142" t="s">
        <v>154</v>
      </c>
      <c r="C35" s="21" t="s">
        <v>67</v>
      </c>
      <c r="D35" s="21" t="s">
        <v>5</v>
      </c>
      <c r="E35" s="21" t="s">
        <v>5</v>
      </c>
      <c r="F35" s="21" t="s">
        <v>5</v>
      </c>
      <c r="G35" s="21" t="s">
        <v>5</v>
      </c>
      <c r="H35" s="21" t="s">
        <v>45</v>
      </c>
      <c r="I35" s="20">
        <f>INDEX(Table2[Count of Equipment '#],MATCH(Table1[[#This Row],[Building ID]],Table2[Building ID wo B0],0))</f>
        <v>13</v>
      </c>
      <c r="J35" s="194">
        <v>13</v>
      </c>
      <c r="K35"/>
    </row>
    <row r="36" spans="1:11">
      <c r="A36" t="s">
        <v>155</v>
      </c>
      <c r="B36" s="142" t="s">
        <v>156</v>
      </c>
      <c r="C36" s="21" t="s">
        <v>67</v>
      </c>
      <c r="D36" s="21" t="s">
        <v>5</v>
      </c>
      <c r="E36" s="21" t="s">
        <v>5</v>
      </c>
      <c r="F36" s="21" t="s">
        <v>5</v>
      </c>
      <c r="G36" s="21" t="s">
        <v>5</v>
      </c>
      <c r="H36" s="21" t="s">
        <v>5</v>
      </c>
      <c r="I36" s="20">
        <f>INDEX(Table2[Count of Equipment '#],MATCH(Table1[[#This Row],[Building ID]],Table2[Building ID wo B0],0))</f>
        <v>10</v>
      </c>
      <c r="J36" s="194">
        <v>13</v>
      </c>
      <c r="K36"/>
    </row>
    <row r="37" spans="1:11">
      <c r="A37" t="s">
        <v>157</v>
      </c>
      <c r="B37" s="142" t="s">
        <v>158</v>
      </c>
      <c r="C37" s="21" t="s">
        <v>67</v>
      </c>
      <c r="D37" s="21" t="s">
        <v>5</v>
      </c>
      <c r="E37" s="21" t="s">
        <v>5</v>
      </c>
      <c r="F37" s="21" t="s">
        <v>5</v>
      </c>
      <c r="G37" s="21" t="s">
        <v>5</v>
      </c>
      <c r="H37" s="21" t="s">
        <v>45</v>
      </c>
      <c r="I37" s="20">
        <f>INDEX(Table2[Count of Equipment '#],MATCH(Table1[[#This Row],[Building ID]],Table2[Building ID wo B0],0))</f>
        <v>10</v>
      </c>
      <c r="J37" s="194">
        <v>13</v>
      </c>
      <c r="K37"/>
    </row>
    <row r="38" spans="1:11">
      <c r="A38" t="s">
        <v>159</v>
      </c>
      <c r="B38" s="142" t="s">
        <v>160</v>
      </c>
      <c r="C38" s="21" t="s">
        <v>67</v>
      </c>
      <c r="D38" s="21" t="s">
        <v>5</v>
      </c>
      <c r="E38" s="21" t="s">
        <v>5</v>
      </c>
      <c r="F38" s="21" t="s">
        <v>5</v>
      </c>
      <c r="G38" s="21" t="s">
        <v>5</v>
      </c>
      <c r="H38" s="21" t="s">
        <v>45</v>
      </c>
      <c r="I38" s="20">
        <f>INDEX(Table2[Count of Equipment '#],MATCH(Table1[[#This Row],[Building ID]],Table2[Building ID wo B0],0))</f>
        <v>27</v>
      </c>
      <c r="J38" s="194">
        <v>13</v>
      </c>
      <c r="K38"/>
    </row>
    <row r="39" spans="1:11">
      <c r="A39" t="s">
        <v>161</v>
      </c>
      <c r="B39" s="142" t="s">
        <v>162</v>
      </c>
      <c r="C39" s="21" t="s">
        <v>67</v>
      </c>
      <c r="D39" s="21" t="s">
        <v>5</v>
      </c>
      <c r="E39" s="21" t="s">
        <v>5</v>
      </c>
      <c r="F39" s="21" t="s">
        <v>5</v>
      </c>
      <c r="G39" s="21" t="s">
        <v>5</v>
      </c>
      <c r="H39" s="21" t="s">
        <v>45</v>
      </c>
      <c r="I39" s="20">
        <f>INDEX(Table2[Count of Equipment '#],MATCH(Table1[[#This Row],[Building ID]],Table2[Building ID wo B0],0))</f>
        <v>13</v>
      </c>
      <c r="J39" s="194">
        <v>13</v>
      </c>
      <c r="K39"/>
    </row>
    <row r="40" spans="1:11">
      <c r="A40" t="s">
        <v>163</v>
      </c>
      <c r="B40" s="142" t="s">
        <v>164</v>
      </c>
      <c r="C40" s="21" t="s">
        <v>64</v>
      </c>
      <c r="D40" s="21" t="s">
        <v>5</v>
      </c>
      <c r="E40" s="21" t="s">
        <v>5</v>
      </c>
      <c r="F40" s="21" t="s">
        <v>5</v>
      </c>
      <c r="G40" s="21" t="s">
        <v>5</v>
      </c>
      <c r="H40" s="21" t="s">
        <v>5</v>
      </c>
      <c r="I40" s="20">
        <f>INDEX(Table2[Count of Equipment '#],MATCH(Table1[[#This Row],[Building ID]],Table2[Building ID wo B0],0))</f>
        <v>9</v>
      </c>
      <c r="J40" s="194">
        <v>13</v>
      </c>
      <c r="K40"/>
    </row>
    <row r="41" spans="1:11">
      <c r="A41" t="s">
        <v>165</v>
      </c>
      <c r="B41" s="142" t="s">
        <v>166</v>
      </c>
      <c r="C41" s="21" t="s">
        <v>67</v>
      </c>
      <c r="D41" s="21" t="s">
        <v>5</v>
      </c>
      <c r="E41" s="21" t="s">
        <v>5</v>
      </c>
      <c r="F41" s="21" t="s">
        <v>5</v>
      </c>
      <c r="G41" s="21" t="s">
        <v>5</v>
      </c>
      <c r="H41" s="21" t="s">
        <v>45</v>
      </c>
      <c r="I41" s="20">
        <f>INDEX(Table2[Count of Equipment '#],MATCH(Table1[[#This Row],[Building ID]],Table2[Building ID wo B0],0))</f>
        <v>12</v>
      </c>
      <c r="J41" s="194">
        <v>13</v>
      </c>
      <c r="K41"/>
    </row>
    <row r="42" spans="1:11">
      <c r="A42" t="s">
        <v>167</v>
      </c>
      <c r="B42" s="142" t="s">
        <v>168</v>
      </c>
      <c r="C42" s="21" t="s">
        <v>67</v>
      </c>
      <c r="D42" s="21" t="s">
        <v>5</v>
      </c>
      <c r="E42" s="21" t="s">
        <v>5</v>
      </c>
      <c r="F42" s="21" t="s">
        <v>5</v>
      </c>
      <c r="G42" s="21" t="s">
        <v>5</v>
      </c>
      <c r="H42" s="21" t="s">
        <v>5</v>
      </c>
      <c r="I42" s="20">
        <f>INDEX(Table2[Count of Equipment '#],MATCH(Table1[[#This Row],[Building ID]],Table2[Building ID wo B0],0))</f>
        <v>17</v>
      </c>
      <c r="J42" s="194">
        <v>13</v>
      </c>
      <c r="K42"/>
    </row>
    <row r="43" spans="1:11">
      <c r="A43" t="s">
        <v>739</v>
      </c>
      <c r="B43" s="142" t="s">
        <v>740</v>
      </c>
      <c r="C43" s="21" t="s">
        <v>67</v>
      </c>
      <c r="D43" s="21" t="s">
        <v>5</v>
      </c>
      <c r="E43" s="21" t="s">
        <v>5</v>
      </c>
      <c r="F43" s="21" t="s">
        <v>5</v>
      </c>
      <c r="G43" s="21" t="s">
        <v>5</v>
      </c>
      <c r="H43" s="21" t="s">
        <v>45</v>
      </c>
      <c r="I43" s="20">
        <v>0</v>
      </c>
      <c r="J43" s="194">
        <v>13</v>
      </c>
      <c r="K43"/>
    </row>
    <row r="44" spans="1:11">
      <c r="A44" t="s">
        <v>169</v>
      </c>
      <c r="B44" s="142" t="s">
        <v>170</v>
      </c>
      <c r="C44" s="21" t="s">
        <v>67</v>
      </c>
      <c r="D44" s="21" t="s">
        <v>5</v>
      </c>
      <c r="E44" s="21" t="s">
        <v>5</v>
      </c>
      <c r="F44" s="21" t="s">
        <v>5</v>
      </c>
      <c r="G44" s="21" t="s">
        <v>5</v>
      </c>
      <c r="H44" s="21" t="s">
        <v>45</v>
      </c>
      <c r="I44" s="20">
        <v>0</v>
      </c>
      <c r="J44" s="194">
        <v>13</v>
      </c>
      <c r="K44"/>
    </row>
    <row r="45" spans="1:11">
      <c r="A45" t="s">
        <v>737</v>
      </c>
      <c r="B45" s="142" t="s">
        <v>738</v>
      </c>
      <c r="C45" s="21" t="s">
        <v>67</v>
      </c>
      <c r="D45" s="21" t="s">
        <v>45</v>
      </c>
      <c r="E45" s="21" t="s">
        <v>45</v>
      </c>
      <c r="F45" s="21" t="s">
        <v>45</v>
      </c>
      <c r="G45" s="21" t="s">
        <v>45</v>
      </c>
      <c r="H45" s="21" t="s">
        <v>45</v>
      </c>
      <c r="I45" s="20">
        <f>INDEX(Table2[Count of Equipment '#],MATCH(Table1[[#This Row],[Building ID]],Table2[Building ID wo B0],0))</f>
        <v>12</v>
      </c>
      <c r="J45" s="194">
        <v>13</v>
      </c>
      <c r="K45"/>
    </row>
    <row r="46" spans="1:11">
      <c r="A46" t="s">
        <v>746</v>
      </c>
      <c r="B46" s="142" t="s">
        <v>353</v>
      </c>
      <c r="C46" s="21" t="s">
        <v>64</v>
      </c>
      <c r="D46" s="21" t="s">
        <v>5</v>
      </c>
      <c r="E46" s="21" t="s">
        <v>5</v>
      </c>
      <c r="F46" s="21" t="s">
        <v>5</v>
      </c>
      <c r="G46" s="21" t="s">
        <v>5</v>
      </c>
      <c r="H46" s="21" t="s">
        <v>45</v>
      </c>
      <c r="I46" s="20">
        <f>INDEX(Table2[Count of Equipment '#],MATCH(Table1[[#This Row],[Building ID]],Table2[Building ID wo B0],0))</f>
        <v>36</v>
      </c>
      <c r="J46" s="194">
        <v>13</v>
      </c>
      <c r="K46"/>
    </row>
    <row r="47" spans="1:11">
      <c r="A47" t="s">
        <v>171</v>
      </c>
      <c r="B47" s="142" t="s">
        <v>172</v>
      </c>
      <c r="C47" s="21" t="s">
        <v>67</v>
      </c>
      <c r="D47" s="21" t="s">
        <v>5</v>
      </c>
      <c r="E47" s="21" t="s">
        <v>5</v>
      </c>
      <c r="F47" s="21" t="s">
        <v>5</v>
      </c>
      <c r="G47" s="21" t="s">
        <v>5</v>
      </c>
      <c r="H47" s="21" t="s">
        <v>5</v>
      </c>
      <c r="I47" s="20">
        <f>INDEX(Table2[Count of Equipment '#],MATCH(Table1[[#This Row],[Building ID]],Table2[Building ID wo B0],0))</f>
        <v>21</v>
      </c>
      <c r="J47" s="194">
        <v>13</v>
      </c>
      <c r="K47"/>
    </row>
    <row r="48" spans="1:11">
      <c r="A48" t="s">
        <v>173</v>
      </c>
      <c r="B48" s="142" t="s">
        <v>174</v>
      </c>
      <c r="C48" s="21" t="s">
        <v>67</v>
      </c>
      <c r="D48" s="21" t="s">
        <v>5</v>
      </c>
      <c r="E48" s="21" t="s">
        <v>5</v>
      </c>
      <c r="F48" s="21" t="s">
        <v>5</v>
      </c>
      <c r="G48" s="21" t="s">
        <v>5</v>
      </c>
      <c r="H48" s="21" t="s">
        <v>5</v>
      </c>
      <c r="I48" s="20">
        <f>INDEX(Table2[Count of Equipment '#],MATCH(Table1[[#This Row],[Building ID]],Table2[Building ID wo B0],0))</f>
        <v>16</v>
      </c>
      <c r="J48" s="194">
        <v>13</v>
      </c>
      <c r="K48"/>
    </row>
    <row r="49" spans="1:11">
      <c r="A49" t="s">
        <v>175</v>
      </c>
      <c r="B49" s="142" t="s">
        <v>176</v>
      </c>
      <c r="C49" s="21" t="s">
        <v>64</v>
      </c>
      <c r="D49" s="21" t="s">
        <v>5</v>
      </c>
      <c r="E49" s="21" t="s">
        <v>5</v>
      </c>
      <c r="F49" s="21" t="s">
        <v>5</v>
      </c>
      <c r="G49" s="21" t="s">
        <v>5</v>
      </c>
      <c r="H49" s="21" t="s">
        <v>5</v>
      </c>
      <c r="I49" s="20">
        <f>INDEX(Table2[Count of Equipment '#],MATCH(Table1[[#This Row],[Building ID]],Table2[Building ID wo B0],0))</f>
        <v>24</v>
      </c>
      <c r="J49" s="194">
        <v>13</v>
      </c>
      <c r="K49"/>
    </row>
    <row r="50" spans="1:11">
      <c r="A50" t="s">
        <v>177</v>
      </c>
      <c r="B50" s="142" t="s">
        <v>178</v>
      </c>
      <c r="C50" s="21" t="s">
        <v>67</v>
      </c>
      <c r="D50" s="21" t="s">
        <v>5</v>
      </c>
      <c r="E50" s="21" t="s">
        <v>5</v>
      </c>
      <c r="F50" s="21" t="s">
        <v>5</v>
      </c>
      <c r="G50" s="21" t="s">
        <v>5</v>
      </c>
      <c r="H50" s="21" t="s">
        <v>45</v>
      </c>
      <c r="I50" s="20">
        <f>INDEX(Table2[Count of Equipment '#],MATCH(Table1[[#This Row],[Building ID]],Table2[Building ID wo B0],0))</f>
        <v>17</v>
      </c>
      <c r="J50" s="194">
        <v>13</v>
      </c>
      <c r="K50"/>
    </row>
    <row r="51" spans="1:11">
      <c r="A51" t="s">
        <v>179</v>
      </c>
      <c r="B51" s="142" t="s">
        <v>180</v>
      </c>
      <c r="C51" s="21" t="s">
        <v>67</v>
      </c>
      <c r="D51" s="21" t="s">
        <v>5</v>
      </c>
      <c r="E51" s="21" t="s">
        <v>5</v>
      </c>
      <c r="F51" s="21" t="s">
        <v>5</v>
      </c>
      <c r="G51" s="21" t="s">
        <v>5</v>
      </c>
      <c r="H51" s="21" t="s">
        <v>5</v>
      </c>
      <c r="I51" s="20">
        <f>INDEX(Table2[Count of Equipment '#],MATCH(Table1[[#This Row],[Building ID]],Table2[Building ID wo B0],0))</f>
        <v>21</v>
      </c>
      <c r="J51" s="194">
        <v>13</v>
      </c>
      <c r="K51"/>
    </row>
    <row r="52" spans="1:11">
      <c r="A52" t="s">
        <v>181</v>
      </c>
      <c r="B52" s="142" t="s">
        <v>182</v>
      </c>
      <c r="C52" s="21" t="s">
        <v>64</v>
      </c>
      <c r="D52" s="21" t="s">
        <v>5</v>
      </c>
      <c r="E52" s="21" t="s">
        <v>5</v>
      </c>
      <c r="F52" s="21" t="s">
        <v>5</v>
      </c>
      <c r="G52" s="21" t="s">
        <v>5</v>
      </c>
      <c r="H52" s="21" t="s">
        <v>45</v>
      </c>
      <c r="I52" s="20">
        <f>INDEX(Table2[Count of Equipment '#],MATCH(Table1[[#This Row],[Building ID]],Table2[Building ID wo B0],0))</f>
        <v>20</v>
      </c>
      <c r="J52" s="194">
        <v>13</v>
      </c>
      <c r="K52"/>
    </row>
    <row r="53" spans="1:11">
      <c r="A53" t="s">
        <v>183</v>
      </c>
      <c r="B53" s="142" t="s">
        <v>184</v>
      </c>
      <c r="C53" s="21" t="s">
        <v>67</v>
      </c>
      <c r="D53" s="21" t="s">
        <v>5</v>
      </c>
      <c r="E53" s="21" t="s">
        <v>5</v>
      </c>
      <c r="F53" s="21" t="s">
        <v>5</v>
      </c>
      <c r="G53" s="21" t="s">
        <v>5</v>
      </c>
      <c r="H53" s="21" t="s">
        <v>5</v>
      </c>
      <c r="I53" s="20">
        <f>INDEX(Table2[Count of Equipment '#],MATCH(Table1[[#This Row],[Building ID]],Table2[Building ID wo B0],0))</f>
        <v>10</v>
      </c>
      <c r="J53" s="194">
        <v>13</v>
      </c>
      <c r="K53"/>
    </row>
    <row r="54" spans="1:11">
      <c r="A54" t="s">
        <v>185</v>
      </c>
      <c r="B54" s="142" t="s">
        <v>186</v>
      </c>
      <c r="C54" s="21" t="s">
        <v>67</v>
      </c>
      <c r="D54" s="21" t="s">
        <v>5</v>
      </c>
      <c r="E54" s="21" t="s">
        <v>5</v>
      </c>
      <c r="F54" s="21" t="s">
        <v>5</v>
      </c>
      <c r="G54" s="21" t="s">
        <v>5</v>
      </c>
      <c r="H54" s="21" t="s">
        <v>5</v>
      </c>
      <c r="I54" s="20">
        <f>INDEX(Table2[Count of Equipment '#],MATCH(Table1[[#This Row],[Building ID]],Table2[Building ID wo B0],0))</f>
        <v>14</v>
      </c>
      <c r="J54" s="194">
        <v>13</v>
      </c>
      <c r="K54"/>
    </row>
    <row r="55" spans="1:11">
      <c r="A55" t="s">
        <v>187</v>
      </c>
      <c r="B55" s="142" t="s">
        <v>188</v>
      </c>
      <c r="C55" s="21" t="s">
        <v>64</v>
      </c>
      <c r="D55" s="21" t="s">
        <v>5</v>
      </c>
      <c r="E55" s="21" t="s">
        <v>5</v>
      </c>
      <c r="F55" s="21" t="s">
        <v>5</v>
      </c>
      <c r="G55" s="21" t="s">
        <v>5</v>
      </c>
      <c r="H55" s="21" t="s">
        <v>45</v>
      </c>
      <c r="I55" s="20">
        <f>INDEX(Table2[Count of Equipment '#],MATCH(Table1[[#This Row],[Building ID]],Table2[Building ID wo B0],0))</f>
        <v>38</v>
      </c>
      <c r="J55" s="194">
        <v>13</v>
      </c>
      <c r="K55"/>
    </row>
    <row r="56" spans="1:11">
      <c r="A56" t="s">
        <v>189</v>
      </c>
      <c r="B56" s="142" t="s">
        <v>190</v>
      </c>
      <c r="C56" s="21" t="s">
        <v>67</v>
      </c>
      <c r="D56" s="21" t="s">
        <v>5</v>
      </c>
      <c r="E56" s="21" t="s">
        <v>5</v>
      </c>
      <c r="F56" s="21" t="s">
        <v>5</v>
      </c>
      <c r="G56" s="21" t="s">
        <v>5</v>
      </c>
      <c r="H56" s="21" t="s">
        <v>45</v>
      </c>
      <c r="I56" s="20">
        <f>INDEX(Table2[Count of Equipment '#],MATCH(Table1[[#This Row],[Building ID]],Table2[Building ID wo B0],0))</f>
        <v>14</v>
      </c>
      <c r="J56" s="194">
        <v>13</v>
      </c>
      <c r="K56"/>
    </row>
    <row r="57" spans="1:11">
      <c r="A57" t="s">
        <v>191</v>
      </c>
      <c r="B57" s="142" t="s">
        <v>192</v>
      </c>
      <c r="C57" s="21" t="s">
        <v>67</v>
      </c>
      <c r="D57" s="21" t="s">
        <v>5</v>
      </c>
      <c r="E57" s="21" t="s">
        <v>5</v>
      </c>
      <c r="F57" s="21" t="s">
        <v>5</v>
      </c>
      <c r="G57" s="21" t="s">
        <v>5</v>
      </c>
      <c r="H57" s="21" t="s">
        <v>5</v>
      </c>
      <c r="I57" s="20">
        <f>INDEX(Table2[Count of Equipment '#],MATCH(Table1[[#This Row],[Building ID]],Table2[Building ID wo B0],0))</f>
        <v>16</v>
      </c>
      <c r="J57" s="194">
        <v>13</v>
      </c>
      <c r="K57"/>
    </row>
    <row r="58" spans="1:11">
      <c r="A58" t="s">
        <v>193</v>
      </c>
      <c r="B58" s="142" t="s">
        <v>194</v>
      </c>
      <c r="C58" s="21" t="s">
        <v>67</v>
      </c>
      <c r="D58" s="21" t="s">
        <v>5</v>
      </c>
      <c r="E58" s="21" t="s">
        <v>5</v>
      </c>
      <c r="F58" s="21" t="s">
        <v>5</v>
      </c>
      <c r="G58" s="21" t="s">
        <v>5</v>
      </c>
      <c r="H58" s="21" t="s">
        <v>45</v>
      </c>
      <c r="I58" s="20">
        <f>INDEX(Table2[Count of Equipment '#],MATCH(Table1[[#This Row],[Building ID]],Table2[Building ID wo B0],0))</f>
        <v>19</v>
      </c>
      <c r="J58" s="194">
        <v>13</v>
      </c>
      <c r="K58"/>
    </row>
    <row r="59" spans="1:11">
      <c r="A59" t="s">
        <v>195</v>
      </c>
      <c r="B59" s="142" t="s">
        <v>196</v>
      </c>
      <c r="C59" s="21" t="s">
        <v>67</v>
      </c>
      <c r="D59" s="21" t="s">
        <v>5</v>
      </c>
      <c r="E59" s="21" t="s">
        <v>5</v>
      </c>
      <c r="F59" s="21" t="s">
        <v>5</v>
      </c>
      <c r="G59" s="21" t="s">
        <v>5</v>
      </c>
      <c r="H59" s="21" t="s">
        <v>45</v>
      </c>
      <c r="I59" s="20">
        <f>INDEX(Table2[Count of Equipment '#],MATCH(Table1[[#This Row],[Building ID]],Table2[Building ID wo B0],0))</f>
        <v>20</v>
      </c>
      <c r="J59" s="194">
        <v>13</v>
      </c>
      <c r="K59"/>
    </row>
    <row r="60" spans="1:11">
      <c r="A60" t="s">
        <v>197</v>
      </c>
      <c r="B60" s="142" t="s">
        <v>198</v>
      </c>
      <c r="C60" s="21" t="s">
        <v>67</v>
      </c>
      <c r="D60" s="21" t="s">
        <v>5</v>
      </c>
      <c r="E60" s="21" t="s">
        <v>5</v>
      </c>
      <c r="F60" s="21" t="s">
        <v>5</v>
      </c>
      <c r="G60" s="21" t="s">
        <v>5</v>
      </c>
      <c r="H60" s="21" t="s">
        <v>45</v>
      </c>
      <c r="I60" s="20">
        <f>INDEX(Table2[Count of Equipment '#],MATCH(Table1[[#This Row],[Building ID]],Table2[Building ID wo B0],0))</f>
        <v>20</v>
      </c>
      <c r="J60" s="194">
        <v>13</v>
      </c>
      <c r="K60"/>
    </row>
    <row r="61" spans="1:11">
      <c r="A61" t="s">
        <v>199</v>
      </c>
      <c r="B61" s="142" t="s">
        <v>200</v>
      </c>
      <c r="C61" s="21" t="s">
        <v>67</v>
      </c>
      <c r="D61" s="21" t="s">
        <v>5</v>
      </c>
      <c r="E61" s="21" t="s">
        <v>5</v>
      </c>
      <c r="F61" s="21" t="s">
        <v>5</v>
      </c>
      <c r="G61" s="21" t="s">
        <v>5</v>
      </c>
      <c r="H61" s="21" t="s">
        <v>5</v>
      </c>
      <c r="I61" s="20">
        <f>INDEX(Table2[Count of Equipment '#],MATCH(Table1[[#This Row],[Building ID]],Table2[Building ID wo B0],0))</f>
        <v>18</v>
      </c>
      <c r="J61" s="194">
        <v>13</v>
      </c>
      <c r="K61"/>
    </row>
    <row r="62" spans="1:11">
      <c r="A62" t="s">
        <v>201</v>
      </c>
      <c r="B62" s="142" t="s">
        <v>202</v>
      </c>
      <c r="C62" s="21" t="s">
        <v>67</v>
      </c>
      <c r="D62" s="21" t="s">
        <v>5</v>
      </c>
      <c r="E62" s="21" t="s">
        <v>5</v>
      </c>
      <c r="F62" s="21" t="s">
        <v>5</v>
      </c>
      <c r="G62" s="21" t="s">
        <v>5</v>
      </c>
      <c r="H62" s="21" t="s">
        <v>5</v>
      </c>
      <c r="I62" s="20">
        <f>INDEX(Table2[Count of Equipment '#],MATCH(Table1[[#This Row],[Building ID]],Table2[Building ID wo B0],0))</f>
        <v>10</v>
      </c>
      <c r="J62" s="194">
        <v>13</v>
      </c>
      <c r="K62"/>
    </row>
    <row r="63" spans="1:11">
      <c r="A63" t="s">
        <v>203</v>
      </c>
      <c r="B63" s="142" t="s">
        <v>204</v>
      </c>
      <c r="C63" s="21" t="s">
        <v>67</v>
      </c>
      <c r="D63" s="21" t="s">
        <v>5</v>
      </c>
      <c r="E63" s="21" t="s">
        <v>5</v>
      </c>
      <c r="F63" s="21" t="s">
        <v>5</v>
      </c>
      <c r="G63" s="21" t="s">
        <v>5</v>
      </c>
      <c r="H63" s="21" t="s">
        <v>45</v>
      </c>
      <c r="I63" s="20">
        <f>INDEX(Table2[Count of Equipment '#],MATCH(Table1[[#This Row],[Building ID]],Table2[Building ID wo B0],0))</f>
        <v>20</v>
      </c>
      <c r="J63" s="194">
        <v>13</v>
      </c>
      <c r="K63"/>
    </row>
    <row r="64" spans="1:11">
      <c r="A64" t="s">
        <v>205</v>
      </c>
      <c r="B64" s="142" t="s">
        <v>206</v>
      </c>
      <c r="C64" s="21" t="s">
        <v>67</v>
      </c>
      <c r="D64" s="21" t="s">
        <v>5</v>
      </c>
      <c r="E64" s="21" t="s">
        <v>5</v>
      </c>
      <c r="F64" s="21" t="s">
        <v>5</v>
      </c>
      <c r="G64" s="21" t="s">
        <v>5</v>
      </c>
      <c r="H64" s="21" t="s">
        <v>5</v>
      </c>
      <c r="I64" s="20">
        <f>INDEX(Table2[Count of Equipment '#],MATCH(Table1[[#This Row],[Building ID]],Table2[Building ID wo B0],0))</f>
        <v>13</v>
      </c>
      <c r="J64" s="194">
        <v>13</v>
      </c>
      <c r="K64"/>
    </row>
    <row r="65" spans="1:11">
      <c r="A65" t="s">
        <v>207</v>
      </c>
      <c r="B65" s="142" t="s">
        <v>208</v>
      </c>
      <c r="C65" s="21" t="s">
        <v>64</v>
      </c>
      <c r="D65" s="21" t="s">
        <v>5</v>
      </c>
      <c r="E65" s="21" t="s">
        <v>5</v>
      </c>
      <c r="F65" s="21" t="s">
        <v>5</v>
      </c>
      <c r="G65" s="21" t="s">
        <v>5</v>
      </c>
      <c r="H65" s="21" t="s">
        <v>5</v>
      </c>
      <c r="I65" s="20">
        <f>INDEX(Table2[Count of Equipment '#],MATCH(Table1[[#This Row],[Building ID]],Table2[Building ID wo B0],0))</f>
        <v>6</v>
      </c>
      <c r="J65" s="194">
        <v>13</v>
      </c>
      <c r="K65"/>
    </row>
    <row r="66" spans="1:11">
      <c r="A66" t="s">
        <v>209</v>
      </c>
      <c r="B66" s="142" t="s">
        <v>210</v>
      </c>
      <c r="C66" s="21" t="s">
        <v>67</v>
      </c>
      <c r="D66" s="21" t="s">
        <v>5</v>
      </c>
      <c r="E66" s="21" t="s">
        <v>5</v>
      </c>
      <c r="F66" s="21" t="s">
        <v>5</v>
      </c>
      <c r="G66" s="21" t="s">
        <v>5</v>
      </c>
      <c r="H66" s="21" t="s">
        <v>45</v>
      </c>
      <c r="I66" s="20">
        <f>INDEX(Table2[Count of Equipment '#],MATCH(Table1[[#This Row],[Building ID]],Table2[Building ID wo B0],0))</f>
        <v>15</v>
      </c>
      <c r="J66" s="194">
        <v>13</v>
      </c>
      <c r="K66"/>
    </row>
    <row r="67" spans="1:11">
      <c r="A67" t="s">
        <v>211</v>
      </c>
      <c r="B67" s="142" t="s">
        <v>212</v>
      </c>
      <c r="C67" s="21" t="s">
        <v>67</v>
      </c>
      <c r="D67" s="21" t="s">
        <v>5</v>
      </c>
      <c r="E67" s="21" t="s">
        <v>5</v>
      </c>
      <c r="F67" s="21" t="s">
        <v>5</v>
      </c>
      <c r="G67" s="21" t="s">
        <v>5</v>
      </c>
      <c r="H67" s="21" t="s">
        <v>45</v>
      </c>
      <c r="I67" s="20">
        <f>INDEX(Table2[Count of Equipment '#],MATCH(Table1[[#This Row],[Building ID]],Table2[Building ID wo B0],0))</f>
        <v>6</v>
      </c>
      <c r="J67" s="194">
        <v>13</v>
      </c>
      <c r="K67"/>
    </row>
    <row r="68" spans="1:11">
      <c r="A68" t="s">
        <v>213</v>
      </c>
      <c r="B68" s="142" t="s">
        <v>98</v>
      </c>
      <c r="C68" s="21" t="s">
        <v>67</v>
      </c>
      <c r="D68" s="21" t="s">
        <v>5</v>
      </c>
      <c r="E68" s="21" t="s">
        <v>5</v>
      </c>
      <c r="F68" s="21" t="s">
        <v>5</v>
      </c>
      <c r="G68" s="21" t="s">
        <v>5</v>
      </c>
      <c r="H68" s="21" t="s">
        <v>5</v>
      </c>
      <c r="I68" s="20">
        <f>INDEX(Table2[Count of Equipment '#],MATCH(Table1[[#This Row],[Building ID]],Table2[Building ID wo B0],0))</f>
        <v>20</v>
      </c>
      <c r="J68" s="194">
        <v>13</v>
      </c>
      <c r="K68"/>
    </row>
    <row r="69" spans="1:11">
      <c r="A69" t="s">
        <v>214</v>
      </c>
      <c r="B69" s="142" t="s">
        <v>215</v>
      </c>
      <c r="C69" s="21" t="s">
        <v>67</v>
      </c>
      <c r="D69" s="21" t="s">
        <v>5</v>
      </c>
      <c r="E69" s="21" t="s">
        <v>5</v>
      </c>
      <c r="F69" s="21" t="s">
        <v>5</v>
      </c>
      <c r="G69" s="21" t="s">
        <v>5</v>
      </c>
      <c r="H69" s="21" t="s">
        <v>5</v>
      </c>
      <c r="I69" s="20">
        <f>INDEX(Table2[Count of Equipment '#],MATCH(Table1[[#This Row],[Building ID]],Table2[Building ID wo B0],0))</f>
        <v>21</v>
      </c>
      <c r="J69" s="194">
        <v>13</v>
      </c>
      <c r="K69"/>
    </row>
    <row r="70" spans="1:11">
      <c r="A70" t="s">
        <v>216</v>
      </c>
      <c r="B70" s="142" t="s">
        <v>217</v>
      </c>
      <c r="C70" s="21" t="s">
        <v>67</v>
      </c>
      <c r="D70" s="21" t="s">
        <v>5</v>
      </c>
      <c r="E70" s="21" t="s">
        <v>5</v>
      </c>
      <c r="F70" s="21" t="s">
        <v>5</v>
      </c>
      <c r="G70" s="21" t="s">
        <v>5</v>
      </c>
      <c r="H70" s="21" t="s">
        <v>5</v>
      </c>
      <c r="I70" s="20">
        <f>INDEX(Table2[Count of Equipment '#],MATCH(Table1[[#This Row],[Building ID]],Table2[Building ID wo B0],0))</f>
        <v>7</v>
      </c>
      <c r="J70" s="194">
        <v>13</v>
      </c>
      <c r="K70"/>
    </row>
    <row r="71" spans="1:11">
      <c r="A71" t="s">
        <v>218</v>
      </c>
      <c r="B71" s="142" t="s">
        <v>219</v>
      </c>
      <c r="C71" s="21" t="s">
        <v>67</v>
      </c>
      <c r="D71" s="21" t="s">
        <v>5</v>
      </c>
      <c r="E71" s="21" t="s">
        <v>5</v>
      </c>
      <c r="F71" s="21" t="s">
        <v>5</v>
      </c>
      <c r="G71" s="21" t="s">
        <v>5</v>
      </c>
      <c r="H71" s="21" t="s">
        <v>5</v>
      </c>
      <c r="I71" s="20">
        <f>INDEX(Table2[Count of Equipment '#],MATCH(Table1[[#This Row],[Building ID]],Table2[Building ID wo B0],0))</f>
        <v>18</v>
      </c>
      <c r="J71" s="194">
        <v>13</v>
      </c>
      <c r="K71"/>
    </row>
    <row r="72" spans="1:11">
      <c r="A72" t="s">
        <v>220</v>
      </c>
      <c r="B72" s="142" t="s">
        <v>221</v>
      </c>
      <c r="C72" s="21" t="s">
        <v>67</v>
      </c>
      <c r="D72" s="21" t="s">
        <v>5</v>
      </c>
      <c r="E72" s="21" t="s">
        <v>5</v>
      </c>
      <c r="F72" s="21" t="s">
        <v>5</v>
      </c>
      <c r="G72" s="21" t="s">
        <v>5</v>
      </c>
      <c r="H72" s="21" t="s">
        <v>5</v>
      </c>
      <c r="I72" s="20">
        <f>INDEX(Table2[Count of Equipment '#],MATCH(Table1[[#This Row],[Building ID]],Table2[Building ID wo B0],0))</f>
        <v>16</v>
      </c>
      <c r="J72" s="194">
        <v>13</v>
      </c>
      <c r="K72"/>
    </row>
    <row r="73" spans="1:11">
      <c r="A73" t="s">
        <v>921</v>
      </c>
      <c r="B73" s="142" t="s">
        <v>923</v>
      </c>
      <c r="C73" s="21" t="s">
        <v>67</v>
      </c>
      <c r="D73" s="21" t="s">
        <v>5</v>
      </c>
      <c r="E73" s="21" t="s">
        <v>5</v>
      </c>
      <c r="F73" s="21" t="s">
        <v>5</v>
      </c>
      <c r="G73" s="21" t="s">
        <v>5</v>
      </c>
      <c r="H73" s="21" t="s">
        <v>1086</v>
      </c>
      <c r="I73" s="20">
        <v>0</v>
      </c>
      <c r="J73" s="194">
        <v>13</v>
      </c>
      <c r="K73"/>
    </row>
    <row r="74" spans="1:11">
      <c r="A74" t="s">
        <v>222</v>
      </c>
      <c r="B74" s="142" t="s">
        <v>223</v>
      </c>
      <c r="C74" s="21" t="s">
        <v>67</v>
      </c>
      <c r="D74" s="21" t="s">
        <v>5</v>
      </c>
      <c r="E74" s="21" t="s">
        <v>5</v>
      </c>
      <c r="F74" s="21" t="s">
        <v>5</v>
      </c>
      <c r="G74" s="21" t="s">
        <v>5</v>
      </c>
      <c r="H74" s="21" t="s">
        <v>45</v>
      </c>
      <c r="I74" s="20">
        <f>INDEX(Table2[Count of Equipment '#],MATCH(Table1[[#This Row],[Building ID]],Table2[Building ID wo B0],0))</f>
        <v>12</v>
      </c>
      <c r="J74" s="194">
        <v>13</v>
      </c>
      <c r="K74"/>
    </row>
    <row r="75" spans="1:11">
      <c r="A75" t="s">
        <v>224</v>
      </c>
      <c r="B75" s="142" t="s">
        <v>225</v>
      </c>
      <c r="C75" s="21" t="s">
        <v>67</v>
      </c>
      <c r="D75" s="21" t="s">
        <v>5</v>
      </c>
      <c r="E75" s="21" t="s">
        <v>5</v>
      </c>
      <c r="F75" s="21" t="s">
        <v>5</v>
      </c>
      <c r="G75" s="21" t="s">
        <v>5</v>
      </c>
      <c r="H75" s="21" t="s">
        <v>5</v>
      </c>
      <c r="I75" s="20">
        <f>INDEX(Table2[Count of Equipment '#],MATCH(Table1[[#This Row],[Building ID]],Table2[Building ID wo B0],0))</f>
        <v>19</v>
      </c>
      <c r="J75" s="194">
        <v>13</v>
      </c>
      <c r="K75"/>
    </row>
    <row r="76" spans="1:11">
      <c r="A76" t="s">
        <v>226</v>
      </c>
      <c r="B76" s="142" t="s">
        <v>227</v>
      </c>
      <c r="C76" s="21" t="s">
        <v>67</v>
      </c>
      <c r="D76" s="21" t="s">
        <v>5</v>
      </c>
      <c r="E76" s="21" t="s">
        <v>5</v>
      </c>
      <c r="F76" s="21" t="s">
        <v>5</v>
      </c>
      <c r="G76" s="21" t="s">
        <v>5</v>
      </c>
      <c r="H76" s="21" t="s">
        <v>45</v>
      </c>
      <c r="I76" s="20">
        <f>INDEX(Table2[Count of Equipment '#],MATCH(Table1[[#This Row],[Building ID]],Table2[Building ID wo B0],0))</f>
        <v>20</v>
      </c>
      <c r="J76" s="194">
        <v>13</v>
      </c>
      <c r="K76"/>
    </row>
    <row r="77" spans="1:11">
      <c r="A77" t="s">
        <v>228</v>
      </c>
      <c r="B77" s="142" t="s">
        <v>229</v>
      </c>
      <c r="C77" s="21" t="s">
        <v>67</v>
      </c>
      <c r="D77" s="21" t="s">
        <v>5</v>
      </c>
      <c r="E77" s="21" t="s">
        <v>5</v>
      </c>
      <c r="F77" s="21" t="s">
        <v>5</v>
      </c>
      <c r="G77" s="21" t="s">
        <v>5</v>
      </c>
      <c r="H77" s="21" t="s">
        <v>45</v>
      </c>
      <c r="I77" s="20">
        <f>INDEX(Table2[Count of Equipment '#],MATCH(Table1[[#This Row],[Building ID]],Table2[Building ID wo B0],0))</f>
        <v>12</v>
      </c>
      <c r="J77" s="194">
        <v>13</v>
      </c>
      <c r="K77"/>
    </row>
    <row r="78" spans="1:11">
      <c r="A78" t="s">
        <v>230</v>
      </c>
      <c r="B78" s="142" t="s">
        <v>231</v>
      </c>
      <c r="C78" s="21" t="s">
        <v>67</v>
      </c>
      <c r="D78" s="21" t="s">
        <v>5</v>
      </c>
      <c r="E78" s="21" t="s">
        <v>5</v>
      </c>
      <c r="F78" s="21" t="s">
        <v>5</v>
      </c>
      <c r="G78" s="21" t="s">
        <v>5</v>
      </c>
      <c r="H78" s="21" t="s">
        <v>45</v>
      </c>
      <c r="I78" s="20">
        <f>INDEX(Table2[Count of Equipment '#],MATCH(Table1[[#This Row],[Building ID]],Table2[Building ID wo B0],0))</f>
        <v>13</v>
      </c>
      <c r="J78" s="194">
        <v>13</v>
      </c>
      <c r="K78"/>
    </row>
    <row r="79" spans="1:11">
      <c r="A79" t="s">
        <v>232</v>
      </c>
      <c r="B79" s="142" t="s">
        <v>233</v>
      </c>
      <c r="C79" s="21" t="s">
        <v>67</v>
      </c>
      <c r="D79" s="21" t="s">
        <v>5</v>
      </c>
      <c r="E79" s="21" t="s">
        <v>5</v>
      </c>
      <c r="F79" s="21" t="s">
        <v>5</v>
      </c>
      <c r="G79" s="21" t="s">
        <v>5</v>
      </c>
      <c r="H79" s="21" t="s">
        <v>5</v>
      </c>
      <c r="I79" s="20">
        <f>INDEX(Table2[Count of Equipment '#],MATCH(Table1[[#This Row],[Building ID]],Table2[Building ID wo B0],0))</f>
        <v>24</v>
      </c>
      <c r="J79" s="194">
        <v>13</v>
      </c>
      <c r="K79"/>
    </row>
    <row r="80" spans="1:11">
      <c r="A80" t="s">
        <v>234</v>
      </c>
      <c r="B80" s="142" t="s">
        <v>235</v>
      </c>
      <c r="C80" s="21" t="s">
        <v>64</v>
      </c>
      <c r="D80" s="21" t="s">
        <v>5</v>
      </c>
      <c r="E80" s="21" t="s">
        <v>5</v>
      </c>
      <c r="F80" s="21" t="s">
        <v>5</v>
      </c>
      <c r="G80" s="21" t="s">
        <v>5</v>
      </c>
      <c r="H80" s="21" t="s">
        <v>5</v>
      </c>
      <c r="I80" s="20">
        <f>INDEX(Table2[Count of Equipment '#],MATCH(Table1[[#This Row],[Building ID]],Table2[Building ID wo B0],0))</f>
        <v>19</v>
      </c>
      <c r="J80" s="194">
        <v>13</v>
      </c>
      <c r="K80"/>
    </row>
    <row r="81" spans="1:11">
      <c r="A81" t="s">
        <v>745</v>
      </c>
      <c r="B81" s="142" t="s">
        <v>915</v>
      </c>
      <c r="C81" s="21" t="s">
        <v>67</v>
      </c>
      <c r="D81" s="21" t="s">
        <v>5</v>
      </c>
      <c r="E81" s="21" t="s">
        <v>5</v>
      </c>
      <c r="F81" s="21" t="s">
        <v>5</v>
      </c>
      <c r="G81" s="21" t="s">
        <v>5</v>
      </c>
      <c r="H81" s="21" t="s">
        <v>1086</v>
      </c>
      <c r="I81" s="20">
        <v>0</v>
      </c>
      <c r="J81" s="194">
        <v>13</v>
      </c>
      <c r="K81"/>
    </row>
    <row r="82" spans="1:11">
      <c r="A82" t="s">
        <v>237</v>
      </c>
      <c r="B82" s="142" t="s">
        <v>238</v>
      </c>
      <c r="C82" s="21" t="s">
        <v>67</v>
      </c>
      <c r="D82" s="21" t="s">
        <v>5</v>
      </c>
      <c r="E82" s="21" t="s">
        <v>5</v>
      </c>
      <c r="F82" s="21" t="s">
        <v>5</v>
      </c>
      <c r="G82" s="21" t="s">
        <v>5</v>
      </c>
      <c r="H82" s="21" t="s">
        <v>5</v>
      </c>
      <c r="I82" s="20">
        <f>INDEX(Table2[Count of Equipment '#],MATCH(Table1[[#This Row],[Building ID]],Table2[Building ID wo B0],0))</f>
        <v>11</v>
      </c>
      <c r="J82" s="194">
        <v>13</v>
      </c>
      <c r="K82"/>
    </row>
    <row r="83" spans="1:11">
      <c r="A83" t="s">
        <v>239</v>
      </c>
      <c r="B83" s="142" t="s">
        <v>71</v>
      </c>
      <c r="C83" s="21" t="s">
        <v>64</v>
      </c>
      <c r="D83" s="21" t="s">
        <v>5</v>
      </c>
      <c r="E83" s="21" t="s">
        <v>5</v>
      </c>
      <c r="F83" s="21" t="s">
        <v>5</v>
      </c>
      <c r="G83" s="21" t="s">
        <v>5</v>
      </c>
      <c r="H83" s="21" t="s">
        <v>5</v>
      </c>
      <c r="I83" s="20">
        <f>INDEX(Table2[Count of Equipment '#],MATCH(Table1[[#This Row],[Building ID]],Table2[Building ID wo B0],0))</f>
        <v>19</v>
      </c>
      <c r="J83" s="194">
        <v>13</v>
      </c>
      <c r="K83"/>
    </row>
    <row r="84" spans="1:11">
      <c r="A84" t="s">
        <v>240</v>
      </c>
      <c r="B84" s="142" t="s">
        <v>241</v>
      </c>
      <c r="C84" s="21" t="s">
        <v>67</v>
      </c>
      <c r="D84" s="21" t="s">
        <v>5</v>
      </c>
      <c r="E84" s="21" t="s">
        <v>5</v>
      </c>
      <c r="F84" s="21" t="s">
        <v>5</v>
      </c>
      <c r="G84" s="21" t="s">
        <v>5</v>
      </c>
      <c r="H84" s="21" t="s">
        <v>5</v>
      </c>
      <c r="I84" s="20">
        <f>INDEX(Table2[Count of Equipment '#],MATCH(Table1[[#This Row],[Building ID]],Table2[Building ID wo B0],0))</f>
        <v>11</v>
      </c>
      <c r="J84" s="194">
        <v>13</v>
      </c>
      <c r="K84"/>
    </row>
    <row r="85" spans="1:11">
      <c r="A85" t="s">
        <v>242</v>
      </c>
      <c r="B85" s="142" t="s">
        <v>243</v>
      </c>
      <c r="C85" s="21" t="s">
        <v>67</v>
      </c>
      <c r="D85" s="21" t="s">
        <v>5</v>
      </c>
      <c r="E85" s="21" t="s">
        <v>5</v>
      </c>
      <c r="F85" s="21" t="s">
        <v>5</v>
      </c>
      <c r="G85" s="21" t="s">
        <v>5</v>
      </c>
      <c r="H85" s="21" t="s">
        <v>5</v>
      </c>
      <c r="I85" s="20">
        <f>INDEX(Table2[Count of Equipment '#],MATCH(Table1[[#This Row],[Building ID]],Table2[Building ID wo B0],0))</f>
        <v>19</v>
      </c>
      <c r="J85" s="194">
        <v>13</v>
      </c>
      <c r="K85"/>
    </row>
    <row r="86" spans="1:11">
      <c r="A86" t="s">
        <v>244</v>
      </c>
      <c r="B86" s="142" t="s">
        <v>245</v>
      </c>
      <c r="C86" s="21" t="s">
        <v>67</v>
      </c>
      <c r="D86" s="21" t="s">
        <v>5</v>
      </c>
      <c r="E86" s="21" t="s">
        <v>5</v>
      </c>
      <c r="F86" s="21" t="s">
        <v>5</v>
      </c>
      <c r="G86" s="21" t="s">
        <v>5</v>
      </c>
      <c r="H86" s="21" t="s">
        <v>45</v>
      </c>
      <c r="I86" s="20">
        <f>INDEX(Table2[Count of Equipment '#],MATCH(Table1[[#This Row],[Building ID]],Table2[Building ID wo B0],0))</f>
        <v>7</v>
      </c>
      <c r="J86" s="194">
        <v>13</v>
      </c>
      <c r="K86"/>
    </row>
    <row r="87" spans="1:11">
      <c r="A87" t="s">
        <v>246</v>
      </c>
      <c r="B87" s="142" t="s">
        <v>247</v>
      </c>
      <c r="C87" s="21" t="s">
        <v>67</v>
      </c>
      <c r="D87" s="21" t="s">
        <v>5</v>
      </c>
      <c r="E87" s="21" t="s">
        <v>5</v>
      </c>
      <c r="F87" s="21" t="s">
        <v>5</v>
      </c>
      <c r="G87" s="21" t="s">
        <v>5</v>
      </c>
      <c r="H87" s="21" t="s">
        <v>45</v>
      </c>
      <c r="I87" s="20">
        <f>INDEX(Table2[Count of Equipment '#],MATCH(Table1[[#This Row],[Building ID]],Table2[Building ID wo B0],0))</f>
        <v>15</v>
      </c>
      <c r="J87" s="194">
        <v>13</v>
      </c>
      <c r="K87"/>
    </row>
    <row r="88" spans="1:11">
      <c r="A88" t="s">
        <v>248</v>
      </c>
      <c r="B88" s="142" t="s">
        <v>249</v>
      </c>
      <c r="C88" s="21" t="s">
        <v>67</v>
      </c>
      <c r="D88" s="21" t="s">
        <v>5</v>
      </c>
      <c r="E88" s="21" t="s">
        <v>5</v>
      </c>
      <c r="F88" s="21" t="s">
        <v>5</v>
      </c>
      <c r="G88" s="21" t="s">
        <v>5</v>
      </c>
      <c r="H88" s="21" t="s">
        <v>5</v>
      </c>
      <c r="I88" s="20">
        <f>INDEX(Table2[Count of Equipment '#],MATCH(Table1[[#This Row],[Building ID]],Table2[Building ID wo B0],0))</f>
        <v>10</v>
      </c>
      <c r="J88" s="194">
        <v>13</v>
      </c>
      <c r="K88"/>
    </row>
    <row r="89" spans="1:11">
      <c r="A89" t="s">
        <v>250</v>
      </c>
      <c r="B89" s="142" t="s">
        <v>251</v>
      </c>
      <c r="C89" s="21" t="s">
        <v>67</v>
      </c>
      <c r="D89" s="21" t="s">
        <v>5</v>
      </c>
      <c r="E89" s="21" t="s">
        <v>5</v>
      </c>
      <c r="F89" s="21" t="s">
        <v>5</v>
      </c>
      <c r="G89" s="21" t="s">
        <v>5</v>
      </c>
      <c r="H89" s="21" t="s">
        <v>5</v>
      </c>
      <c r="I89" s="20">
        <f>INDEX(Table2[Count of Equipment '#],MATCH(Table1[[#This Row],[Building ID]],Table2[Building ID wo B0],0))</f>
        <v>15</v>
      </c>
      <c r="J89" s="194">
        <v>13</v>
      </c>
      <c r="K89"/>
    </row>
    <row r="90" spans="1:11">
      <c r="A90" t="s">
        <v>252</v>
      </c>
      <c r="B90" s="142" t="s">
        <v>253</v>
      </c>
      <c r="C90" s="21" t="s">
        <v>67</v>
      </c>
      <c r="D90" s="21" t="s">
        <v>5</v>
      </c>
      <c r="E90" s="21" t="s">
        <v>5</v>
      </c>
      <c r="F90" s="21" t="s">
        <v>5</v>
      </c>
      <c r="G90" s="21" t="s">
        <v>5</v>
      </c>
      <c r="H90" s="21" t="s">
        <v>45</v>
      </c>
      <c r="I90" s="20">
        <f>INDEX(Table2[Count of Equipment '#],MATCH(Table1[[#This Row],[Building ID]],Table2[Building ID wo B0],0))</f>
        <v>22</v>
      </c>
      <c r="J90" s="194">
        <v>13</v>
      </c>
      <c r="K90"/>
    </row>
    <row r="91" spans="1:11">
      <c r="A91" t="s">
        <v>254</v>
      </c>
      <c r="B91" s="142" t="s">
        <v>255</v>
      </c>
      <c r="C91" s="21" t="s">
        <v>64</v>
      </c>
      <c r="D91" s="21" t="s">
        <v>5</v>
      </c>
      <c r="E91" s="21" t="s">
        <v>5</v>
      </c>
      <c r="F91" s="21" t="s">
        <v>5</v>
      </c>
      <c r="G91" s="21" t="s">
        <v>5</v>
      </c>
      <c r="H91" s="21" t="s">
        <v>45</v>
      </c>
      <c r="I91" s="20">
        <f>INDEX(Table2[Count of Equipment '#],MATCH(Table1[[#This Row],[Building ID]],Table2[Building ID wo B0],0))</f>
        <v>14</v>
      </c>
      <c r="J91" s="194">
        <v>13</v>
      </c>
      <c r="K91"/>
    </row>
    <row r="92" spans="1:11">
      <c r="A92" t="s">
        <v>743</v>
      </c>
      <c r="B92" s="142" t="s">
        <v>236</v>
      </c>
      <c r="C92" s="21" t="s">
        <v>67</v>
      </c>
      <c r="D92" s="21" t="s">
        <v>5</v>
      </c>
      <c r="E92" s="21" t="s">
        <v>5</v>
      </c>
      <c r="F92" s="21" t="s">
        <v>5</v>
      </c>
      <c r="G92" s="21" t="s">
        <v>5</v>
      </c>
      <c r="H92" s="21" t="s">
        <v>45</v>
      </c>
      <c r="I92" s="20">
        <f>INDEX(Table2[Count of Equipment '#],MATCH(Table1[[#This Row],[Building ID]],Table2[Building ID wo B0],0))</f>
        <v>11</v>
      </c>
      <c r="J92" s="194">
        <v>13</v>
      </c>
      <c r="K92"/>
    </row>
    <row r="93" spans="1:11">
      <c r="A93" t="s">
        <v>256</v>
      </c>
      <c r="B93" s="142" t="s">
        <v>257</v>
      </c>
      <c r="C93" s="21" t="s">
        <v>67</v>
      </c>
      <c r="D93" s="21" t="s">
        <v>5</v>
      </c>
      <c r="E93" s="21" t="s">
        <v>5</v>
      </c>
      <c r="F93" s="21" t="s">
        <v>5</v>
      </c>
      <c r="G93" s="21" t="s">
        <v>5</v>
      </c>
      <c r="H93" s="21" t="s">
        <v>5</v>
      </c>
      <c r="I93" s="20">
        <f>INDEX(Table2[Count of Equipment '#],MATCH(Table1[[#This Row],[Building ID]],Table2[Building ID wo B0],0))</f>
        <v>17</v>
      </c>
      <c r="J93" s="194">
        <v>13</v>
      </c>
      <c r="K93"/>
    </row>
    <row r="94" spans="1:11">
      <c r="A94" t="s">
        <v>258</v>
      </c>
      <c r="B94" s="142" t="s">
        <v>259</v>
      </c>
      <c r="C94" s="21" t="s">
        <v>64</v>
      </c>
      <c r="D94" s="21" t="s">
        <v>5</v>
      </c>
      <c r="E94" s="21" t="s">
        <v>5</v>
      </c>
      <c r="F94" s="21" t="s">
        <v>5</v>
      </c>
      <c r="G94" s="21" t="s">
        <v>5</v>
      </c>
      <c r="H94" s="21" t="s">
        <v>5</v>
      </c>
      <c r="I94" s="20">
        <f>INDEX(Table2[Count of Equipment '#],MATCH(Table1[[#This Row],[Building ID]],Table2[Building ID wo B0],0))</f>
        <v>25</v>
      </c>
      <c r="J94" s="194">
        <v>13</v>
      </c>
      <c r="K94"/>
    </row>
    <row r="95" spans="1:11">
      <c r="A95" t="s">
        <v>260</v>
      </c>
      <c r="B95" s="142" t="s">
        <v>261</v>
      </c>
      <c r="C95" s="21" t="s">
        <v>67</v>
      </c>
      <c r="D95" s="21" t="s">
        <v>5</v>
      </c>
      <c r="E95" s="21" t="s">
        <v>5</v>
      </c>
      <c r="F95" s="21" t="s">
        <v>5</v>
      </c>
      <c r="G95" s="21" t="s">
        <v>5</v>
      </c>
      <c r="H95" s="21" t="s">
        <v>5</v>
      </c>
      <c r="I95" s="20">
        <f>INDEX(Table2[Count of Equipment '#],MATCH(Table1[[#This Row],[Building ID]],Table2[Building ID wo B0],0))</f>
        <v>16</v>
      </c>
      <c r="J95" s="194">
        <v>13</v>
      </c>
      <c r="K95"/>
    </row>
    <row r="96" spans="1:11">
      <c r="A96" t="s">
        <v>262</v>
      </c>
      <c r="B96" s="142" t="s">
        <v>263</v>
      </c>
      <c r="C96" s="21" t="s">
        <v>67</v>
      </c>
      <c r="D96" s="21" t="s">
        <v>5</v>
      </c>
      <c r="E96" s="21" t="s">
        <v>5</v>
      </c>
      <c r="F96" s="21" t="s">
        <v>5</v>
      </c>
      <c r="G96" s="21" t="s">
        <v>5</v>
      </c>
      <c r="H96" s="21" t="s">
        <v>45</v>
      </c>
      <c r="I96" s="20">
        <f>INDEX(Table2[Count of Equipment '#],MATCH(Table1[[#This Row],[Building ID]],Table2[Building ID wo B0],0))</f>
        <v>9</v>
      </c>
      <c r="J96" s="194">
        <v>13</v>
      </c>
      <c r="K96"/>
    </row>
    <row r="97" spans="1:11">
      <c r="A97" t="s">
        <v>264</v>
      </c>
      <c r="B97" s="142" t="s">
        <v>265</v>
      </c>
      <c r="C97" s="21" t="s">
        <v>64</v>
      </c>
      <c r="D97" s="21" t="s">
        <v>5</v>
      </c>
      <c r="E97" s="21" t="s">
        <v>5</v>
      </c>
      <c r="F97" s="21" t="s">
        <v>5</v>
      </c>
      <c r="G97" s="21" t="s">
        <v>5</v>
      </c>
      <c r="H97" s="21" t="s">
        <v>5</v>
      </c>
      <c r="I97" s="20">
        <f>INDEX(Table2[Count of Equipment '#],MATCH(Table1[[#This Row],[Building ID]],Table2[Building ID wo B0],0))</f>
        <v>36</v>
      </c>
      <c r="J97" s="194">
        <v>13</v>
      </c>
      <c r="K97"/>
    </row>
    <row r="98" spans="1:11">
      <c r="A98" t="s">
        <v>266</v>
      </c>
      <c r="B98" s="142" t="s">
        <v>267</v>
      </c>
      <c r="C98" s="21" t="s">
        <v>64</v>
      </c>
      <c r="D98" s="21" t="s">
        <v>5</v>
      </c>
      <c r="E98" s="21" t="s">
        <v>5</v>
      </c>
      <c r="F98" s="21" t="s">
        <v>5</v>
      </c>
      <c r="G98" s="21" t="s">
        <v>5</v>
      </c>
      <c r="H98" s="21" t="s">
        <v>5</v>
      </c>
      <c r="I98" s="20">
        <f>INDEX(Table2[Count of Equipment '#],MATCH(Table1[[#This Row],[Building ID]],Table2[Building ID wo B0],0))</f>
        <v>8</v>
      </c>
      <c r="J98" s="194">
        <v>13</v>
      </c>
      <c r="K98"/>
    </row>
    <row r="99" spans="1:11">
      <c r="A99" t="s">
        <v>268</v>
      </c>
      <c r="B99" s="142" t="s">
        <v>269</v>
      </c>
      <c r="C99" s="21" t="s">
        <v>67</v>
      </c>
      <c r="D99" s="21" t="s">
        <v>5</v>
      </c>
      <c r="E99" s="21" t="s">
        <v>5</v>
      </c>
      <c r="F99" s="21" t="s">
        <v>5</v>
      </c>
      <c r="G99" s="21" t="s">
        <v>5</v>
      </c>
      <c r="H99" s="21" t="s">
        <v>5</v>
      </c>
      <c r="I99" s="20">
        <f>INDEX(Table2[Count of Equipment '#],MATCH(Table1[[#This Row],[Building ID]],Table2[Building ID wo B0],0))</f>
        <v>8</v>
      </c>
      <c r="J99" s="194">
        <v>13</v>
      </c>
      <c r="K99"/>
    </row>
    <row r="100" spans="1:11">
      <c r="A100" t="s">
        <v>270</v>
      </c>
      <c r="B100" s="142" t="s">
        <v>271</v>
      </c>
      <c r="C100" s="21" t="s">
        <v>67</v>
      </c>
      <c r="D100" s="21" t="s">
        <v>5</v>
      </c>
      <c r="E100" s="21" t="s">
        <v>5</v>
      </c>
      <c r="F100" s="21" t="s">
        <v>5</v>
      </c>
      <c r="G100" s="21" t="s">
        <v>5</v>
      </c>
      <c r="H100" s="21" t="s">
        <v>45</v>
      </c>
      <c r="I100" s="20">
        <f>INDEX(Table2[Count of Equipment '#],MATCH(Table1[[#This Row],[Building ID]],Table2[Building ID wo B0],0))</f>
        <v>14</v>
      </c>
      <c r="J100" s="194">
        <v>13</v>
      </c>
      <c r="K100"/>
    </row>
    <row r="101" spans="1:11">
      <c r="A101" t="s">
        <v>272</v>
      </c>
      <c r="B101" s="142" t="s">
        <v>273</v>
      </c>
      <c r="C101" s="21" t="s">
        <v>67</v>
      </c>
      <c r="D101" s="21" t="s">
        <v>5</v>
      </c>
      <c r="E101" s="21" t="s">
        <v>5</v>
      </c>
      <c r="F101" s="21" t="s">
        <v>5</v>
      </c>
      <c r="G101" s="21" t="s">
        <v>5</v>
      </c>
      <c r="H101" s="21" t="s">
        <v>5</v>
      </c>
      <c r="I101" s="20">
        <f>INDEX(Table2[Count of Equipment '#],MATCH(Table1[[#This Row],[Building ID]],Table2[Building ID wo B0],0))</f>
        <v>19</v>
      </c>
      <c r="J101" s="194">
        <v>13</v>
      </c>
      <c r="K101"/>
    </row>
    <row r="102" spans="1:11">
      <c r="A102" t="s">
        <v>274</v>
      </c>
      <c r="B102" s="142" t="s">
        <v>275</v>
      </c>
      <c r="C102" s="21" t="s">
        <v>64</v>
      </c>
      <c r="D102" s="21" t="s">
        <v>5</v>
      </c>
      <c r="E102" s="21" t="s">
        <v>5</v>
      </c>
      <c r="F102" s="21" t="s">
        <v>5</v>
      </c>
      <c r="G102" s="21" t="s">
        <v>5</v>
      </c>
      <c r="H102" s="21" t="s">
        <v>5</v>
      </c>
      <c r="I102" s="20">
        <f>INDEX(Table2[Count of Equipment '#],MATCH(Table1[[#This Row],[Building ID]],Table2[Building ID wo B0],0))</f>
        <v>38</v>
      </c>
      <c r="J102" s="194">
        <v>13</v>
      </c>
      <c r="K102"/>
    </row>
    <row r="103" spans="1:11">
      <c r="A103" t="s">
        <v>276</v>
      </c>
      <c r="B103" s="142" t="s">
        <v>277</v>
      </c>
      <c r="C103" s="21" t="s">
        <v>64</v>
      </c>
      <c r="D103" s="21" t="s">
        <v>5</v>
      </c>
      <c r="E103" s="21" t="s">
        <v>5</v>
      </c>
      <c r="F103" s="21" t="s">
        <v>5</v>
      </c>
      <c r="G103" s="21" t="s">
        <v>5</v>
      </c>
      <c r="H103" s="21" t="s">
        <v>5</v>
      </c>
      <c r="I103" s="20">
        <f>INDEX(Table2[Count of Equipment '#],MATCH(Table1[[#This Row],[Building ID]],Table2[Building ID wo B0],0))</f>
        <v>22</v>
      </c>
      <c r="J103" s="194">
        <v>13</v>
      </c>
      <c r="K103"/>
    </row>
    <row r="104" spans="1:11">
      <c r="A104" t="s">
        <v>278</v>
      </c>
      <c r="B104" s="142" t="s">
        <v>279</v>
      </c>
      <c r="C104" s="21" t="s">
        <v>67</v>
      </c>
      <c r="D104" s="21" t="s">
        <v>5</v>
      </c>
      <c r="E104" s="21" t="s">
        <v>5</v>
      </c>
      <c r="F104" s="21" t="s">
        <v>5</v>
      </c>
      <c r="G104" s="21" t="s">
        <v>5</v>
      </c>
      <c r="H104" s="21" t="s">
        <v>5</v>
      </c>
      <c r="I104" s="20">
        <f>INDEX(Table2[Count of Equipment '#],MATCH(Table1[[#This Row],[Building ID]],Table2[Building ID wo B0],0))</f>
        <v>6</v>
      </c>
      <c r="J104" s="194">
        <v>13</v>
      </c>
      <c r="K104"/>
    </row>
    <row r="105" spans="1:11">
      <c r="A105" t="s">
        <v>280</v>
      </c>
      <c r="B105" s="142" t="s">
        <v>281</v>
      </c>
      <c r="C105" s="21" t="s">
        <v>67</v>
      </c>
      <c r="D105" s="21" t="s">
        <v>5</v>
      </c>
      <c r="E105" s="21" t="s">
        <v>5</v>
      </c>
      <c r="F105" s="21" t="s">
        <v>5</v>
      </c>
      <c r="G105" s="21" t="s">
        <v>5</v>
      </c>
      <c r="H105" s="21" t="s">
        <v>45</v>
      </c>
      <c r="I105" s="20">
        <f>INDEX(Table2[Count of Equipment '#],MATCH(Table1[[#This Row],[Building ID]],Table2[Building ID wo B0],0))</f>
        <v>17</v>
      </c>
      <c r="J105" s="194">
        <v>13</v>
      </c>
      <c r="K105"/>
    </row>
    <row r="106" spans="1:11">
      <c r="A106" t="s">
        <v>282</v>
      </c>
      <c r="B106" s="142" t="s">
        <v>283</v>
      </c>
      <c r="C106" s="21" t="s">
        <v>67</v>
      </c>
      <c r="D106" s="21" t="s">
        <v>5</v>
      </c>
      <c r="E106" s="21" t="s">
        <v>5</v>
      </c>
      <c r="F106" s="21" t="s">
        <v>5</v>
      </c>
      <c r="G106" s="21" t="s">
        <v>5</v>
      </c>
      <c r="H106" s="21" t="s">
        <v>5</v>
      </c>
      <c r="I106" s="20">
        <f>INDEX(Table2[Count of Equipment '#],MATCH(Table1[[#This Row],[Building ID]],Table2[Building ID wo B0],0))</f>
        <v>14</v>
      </c>
      <c r="J106" s="194">
        <v>13</v>
      </c>
      <c r="K106"/>
    </row>
    <row r="107" spans="1:11">
      <c r="A107" t="s">
        <v>284</v>
      </c>
      <c r="B107" s="142" t="s">
        <v>285</v>
      </c>
      <c r="C107" s="21" t="s">
        <v>67</v>
      </c>
      <c r="D107" s="21" t="s">
        <v>5</v>
      </c>
      <c r="E107" s="21" t="s">
        <v>5</v>
      </c>
      <c r="F107" s="21" t="s">
        <v>5</v>
      </c>
      <c r="G107" s="21" t="s">
        <v>5</v>
      </c>
      <c r="H107" s="21" t="s">
        <v>5</v>
      </c>
      <c r="I107" s="20">
        <f>INDEX(Table2[Count of Equipment '#],MATCH(Table1[[#This Row],[Building ID]],Table2[Building ID wo B0],0))</f>
        <v>16</v>
      </c>
      <c r="J107" s="194">
        <v>13</v>
      </c>
      <c r="K107"/>
    </row>
    <row r="108" spans="1:11">
      <c r="A108" t="s">
        <v>286</v>
      </c>
      <c r="B108" s="142" t="s">
        <v>287</v>
      </c>
      <c r="C108" s="21" t="s">
        <v>67</v>
      </c>
      <c r="D108" s="21" t="s">
        <v>5</v>
      </c>
      <c r="E108" s="21" t="s">
        <v>5</v>
      </c>
      <c r="F108" s="21" t="s">
        <v>5</v>
      </c>
      <c r="G108" s="21" t="s">
        <v>5</v>
      </c>
      <c r="H108" s="21" t="s">
        <v>45</v>
      </c>
      <c r="I108" s="20">
        <f>INDEX(Table2[Count of Equipment '#],MATCH(Table1[[#This Row],[Building ID]],Table2[Building ID wo B0],0))</f>
        <v>6</v>
      </c>
      <c r="J108" s="194">
        <v>13</v>
      </c>
      <c r="K108"/>
    </row>
    <row r="109" spans="1:11">
      <c r="A109" t="s">
        <v>288</v>
      </c>
      <c r="B109" s="142" t="s">
        <v>289</v>
      </c>
      <c r="C109" s="21" t="s">
        <v>67</v>
      </c>
      <c r="D109" s="21" t="s">
        <v>5</v>
      </c>
      <c r="E109" s="21" t="s">
        <v>5</v>
      </c>
      <c r="F109" s="21" t="s">
        <v>5</v>
      </c>
      <c r="G109" s="21" t="s">
        <v>5</v>
      </c>
      <c r="H109" s="21" t="s">
        <v>5</v>
      </c>
      <c r="I109" s="20">
        <f>INDEX(Table2[Count of Equipment '#],MATCH(Table1[[#This Row],[Building ID]],Table2[Building ID wo B0],0))</f>
        <v>10</v>
      </c>
      <c r="J109" s="194">
        <v>13</v>
      </c>
      <c r="K109"/>
    </row>
    <row r="110" spans="1:11">
      <c r="A110" t="s">
        <v>290</v>
      </c>
      <c r="B110" s="142" t="s">
        <v>291</v>
      </c>
      <c r="C110" s="21" t="s">
        <v>67</v>
      </c>
      <c r="D110" s="21" t="s">
        <v>5</v>
      </c>
      <c r="E110" s="21" t="s">
        <v>5</v>
      </c>
      <c r="F110" s="21" t="s">
        <v>5</v>
      </c>
      <c r="G110" s="21" t="s">
        <v>5</v>
      </c>
      <c r="H110" s="21" t="s">
        <v>5</v>
      </c>
      <c r="I110" s="20">
        <f>INDEX(Table2[Count of Equipment '#],MATCH(Table1[[#This Row],[Building ID]],Table2[Building ID wo B0],0))</f>
        <v>25</v>
      </c>
      <c r="J110" s="194">
        <v>13</v>
      </c>
      <c r="K110"/>
    </row>
    <row r="111" spans="1:11">
      <c r="A111" t="s">
        <v>292</v>
      </c>
      <c r="B111" s="142" t="s">
        <v>293</v>
      </c>
      <c r="C111" s="21" t="s">
        <v>67</v>
      </c>
      <c r="D111" s="21" t="s">
        <v>5</v>
      </c>
      <c r="E111" s="21" t="s">
        <v>5</v>
      </c>
      <c r="F111" s="21" t="s">
        <v>5</v>
      </c>
      <c r="G111" s="21" t="s">
        <v>5</v>
      </c>
      <c r="H111" s="21" t="s">
        <v>5</v>
      </c>
      <c r="I111" s="20">
        <f>INDEX(Table2[Count of Equipment '#],MATCH(Table1[[#This Row],[Building ID]],Table2[Building ID wo B0],0))</f>
        <v>18</v>
      </c>
      <c r="J111" s="194">
        <v>13</v>
      </c>
      <c r="K111"/>
    </row>
    <row r="112" spans="1:11">
      <c r="A112" t="s">
        <v>294</v>
      </c>
      <c r="B112" s="142" t="s">
        <v>295</v>
      </c>
      <c r="C112" s="21" t="s">
        <v>67</v>
      </c>
      <c r="D112" s="21" t="s">
        <v>5</v>
      </c>
      <c r="E112" s="21" t="s">
        <v>5</v>
      </c>
      <c r="F112" s="21" t="s">
        <v>5</v>
      </c>
      <c r="G112" s="21" t="s">
        <v>5</v>
      </c>
      <c r="H112" s="21" t="s">
        <v>5</v>
      </c>
      <c r="I112" s="20">
        <f>INDEX(Table2[Count of Equipment '#],MATCH(Table1[[#This Row],[Building ID]],Table2[Building ID wo B0],0))</f>
        <v>19</v>
      </c>
      <c r="J112" s="194">
        <v>13</v>
      </c>
      <c r="K112"/>
    </row>
    <row r="113" spans="1:11">
      <c r="A113" t="s">
        <v>296</v>
      </c>
      <c r="B113" s="142" t="s">
        <v>297</v>
      </c>
      <c r="C113" s="21" t="s">
        <v>67</v>
      </c>
      <c r="D113" s="21" t="s">
        <v>5</v>
      </c>
      <c r="E113" s="21" t="s">
        <v>5</v>
      </c>
      <c r="F113" s="21" t="s">
        <v>5</v>
      </c>
      <c r="G113" s="21" t="s">
        <v>5</v>
      </c>
      <c r="H113" s="21" t="s">
        <v>5</v>
      </c>
      <c r="I113" s="20">
        <f>INDEX(Table2[Count of Equipment '#],MATCH(Table1[[#This Row],[Building ID]],Table2[Building ID wo B0],0))</f>
        <v>6</v>
      </c>
      <c r="J113" s="194">
        <v>13</v>
      </c>
      <c r="K113"/>
    </row>
    <row r="114" spans="1:11">
      <c r="A114" t="s">
        <v>299</v>
      </c>
      <c r="B114" s="142" t="s">
        <v>300</v>
      </c>
      <c r="C114" s="21" t="s">
        <v>67</v>
      </c>
      <c r="D114" s="21" t="s">
        <v>5</v>
      </c>
      <c r="E114" s="21" t="s">
        <v>5</v>
      </c>
      <c r="F114" s="21" t="s">
        <v>5</v>
      </c>
      <c r="G114" s="21" t="s">
        <v>5</v>
      </c>
      <c r="H114" s="21" t="s">
        <v>5</v>
      </c>
      <c r="I114" s="20">
        <f>INDEX(Table2[Count of Equipment '#],MATCH(Table1[[#This Row],[Building ID]],Table2[Building ID wo B0],0))</f>
        <v>16</v>
      </c>
      <c r="J114" s="194">
        <v>13</v>
      </c>
      <c r="K114"/>
    </row>
    <row r="115" spans="1:11">
      <c r="A115" t="s">
        <v>301</v>
      </c>
      <c r="B115" s="142" t="s">
        <v>302</v>
      </c>
      <c r="C115" s="21" t="s">
        <v>67</v>
      </c>
      <c r="D115" s="21" t="s">
        <v>5</v>
      </c>
      <c r="E115" s="21" t="s">
        <v>5</v>
      </c>
      <c r="F115" s="21" t="s">
        <v>5</v>
      </c>
      <c r="G115" s="21" t="s">
        <v>5</v>
      </c>
      <c r="H115" s="21" t="s">
        <v>5</v>
      </c>
      <c r="I115" s="20">
        <f>INDEX(Table2[Count of Equipment '#],MATCH(Table1[[#This Row],[Building ID]],Table2[Building ID wo B0],0))</f>
        <v>13</v>
      </c>
      <c r="J115" s="194">
        <v>13</v>
      </c>
      <c r="K115"/>
    </row>
    <row r="116" spans="1:11">
      <c r="A116" t="s">
        <v>303</v>
      </c>
      <c r="B116" s="142" t="s">
        <v>304</v>
      </c>
      <c r="C116" s="21" t="s">
        <v>67</v>
      </c>
      <c r="D116" s="21" t="s">
        <v>5</v>
      </c>
      <c r="E116" s="21" t="s">
        <v>5</v>
      </c>
      <c r="F116" s="21" t="s">
        <v>5</v>
      </c>
      <c r="G116" s="21" t="s">
        <v>5</v>
      </c>
      <c r="H116" s="21" t="s">
        <v>5</v>
      </c>
      <c r="I116" s="20">
        <f>INDEX(Table2[Count of Equipment '#],MATCH(Table1[[#This Row],[Building ID]],Table2[Building ID wo B0],0))</f>
        <v>19</v>
      </c>
      <c r="J116" s="194">
        <v>13</v>
      </c>
      <c r="K116"/>
    </row>
    <row r="117" spans="1:11">
      <c r="A117" t="s">
        <v>305</v>
      </c>
      <c r="B117" s="142" t="s">
        <v>306</v>
      </c>
      <c r="C117" s="21" t="s">
        <v>67</v>
      </c>
      <c r="D117" s="21" t="s">
        <v>5</v>
      </c>
      <c r="E117" s="21" t="s">
        <v>5</v>
      </c>
      <c r="F117" s="21" t="s">
        <v>5</v>
      </c>
      <c r="G117" s="21" t="s">
        <v>5</v>
      </c>
      <c r="H117" s="21" t="s">
        <v>45</v>
      </c>
      <c r="I117" s="20">
        <f>INDEX(Table2[Count of Equipment '#],MATCH(Table1[[#This Row],[Building ID]],Table2[Building ID wo B0],0))</f>
        <v>20</v>
      </c>
      <c r="J117" s="194">
        <v>13</v>
      </c>
      <c r="K117"/>
    </row>
    <row r="118" spans="1:11">
      <c r="A118" t="s">
        <v>307</v>
      </c>
      <c r="B118" s="142" t="s">
        <v>308</v>
      </c>
      <c r="C118" s="21" t="s">
        <v>64</v>
      </c>
      <c r="D118" s="21" t="s">
        <v>5</v>
      </c>
      <c r="E118" s="21" t="s">
        <v>5</v>
      </c>
      <c r="F118" s="21" t="s">
        <v>5</v>
      </c>
      <c r="G118" s="21" t="s">
        <v>5</v>
      </c>
      <c r="H118" s="21" t="s">
        <v>5</v>
      </c>
      <c r="I118" s="20">
        <f>INDEX(Table2[Count of Equipment '#],MATCH(Table1[[#This Row],[Building ID]],Table2[Building ID wo B0],0))</f>
        <v>10</v>
      </c>
      <c r="J118" s="194">
        <v>13</v>
      </c>
      <c r="K118"/>
    </row>
    <row r="119" spans="1:11">
      <c r="A119" t="s">
        <v>309</v>
      </c>
      <c r="B119" s="142" t="s">
        <v>310</v>
      </c>
      <c r="C119" s="21" t="s">
        <v>67</v>
      </c>
      <c r="D119" s="21" t="s">
        <v>5</v>
      </c>
      <c r="E119" s="21" t="s">
        <v>5</v>
      </c>
      <c r="F119" s="21" t="s">
        <v>5</v>
      </c>
      <c r="G119" s="21" t="s">
        <v>5</v>
      </c>
      <c r="H119" s="21" t="s">
        <v>5</v>
      </c>
      <c r="I119" s="20">
        <f>INDEX(Table2[Count of Equipment '#],MATCH(Table1[[#This Row],[Building ID]],Table2[Building ID wo B0],0))</f>
        <v>24</v>
      </c>
      <c r="J119" s="194">
        <v>13</v>
      </c>
      <c r="K119"/>
    </row>
    <row r="120" spans="1:11">
      <c r="A120" t="s">
        <v>311</v>
      </c>
      <c r="B120" s="142" t="s">
        <v>312</v>
      </c>
      <c r="C120" s="21" t="s">
        <v>67</v>
      </c>
      <c r="D120" s="21" t="s">
        <v>5</v>
      </c>
      <c r="E120" s="21" t="s">
        <v>5</v>
      </c>
      <c r="F120" s="21" t="s">
        <v>5</v>
      </c>
      <c r="G120" s="21" t="s">
        <v>5</v>
      </c>
      <c r="H120" s="21" t="s">
        <v>5</v>
      </c>
      <c r="I120" s="20">
        <f>INDEX(Table2[Count of Equipment '#],MATCH(Table1[[#This Row],[Building ID]],Table2[Building ID wo B0],0))</f>
        <v>10</v>
      </c>
      <c r="J120" s="194">
        <v>13</v>
      </c>
      <c r="K120"/>
    </row>
    <row r="121" spans="1:11">
      <c r="A121" t="s">
        <v>922</v>
      </c>
      <c r="B121" s="142" t="s">
        <v>924</v>
      </c>
      <c r="C121" s="21" t="s">
        <v>67</v>
      </c>
      <c r="D121" s="21" t="s">
        <v>5</v>
      </c>
      <c r="E121" s="21" t="s">
        <v>5</v>
      </c>
      <c r="F121" s="21" t="s">
        <v>5</v>
      </c>
      <c r="G121" s="21" t="s">
        <v>5</v>
      </c>
      <c r="H121" s="21" t="s">
        <v>1086</v>
      </c>
      <c r="I121" s="20">
        <v>0</v>
      </c>
      <c r="J121" s="194">
        <v>13</v>
      </c>
      <c r="K121"/>
    </row>
    <row r="122" spans="1:11">
      <c r="A122" t="s">
        <v>313</v>
      </c>
      <c r="B122" s="142" t="s">
        <v>314</v>
      </c>
      <c r="C122" s="21" t="s">
        <v>64</v>
      </c>
      <c r="D122" s="21" t="s">
        <v>5</v>
      </c>
      <c r="E122" s="21" t="s">
        <v>5</v>
      </c>
      <c r="F122" s="21" t="s">
        <v>5</v>
      </c>
      <c r="G122" s="21" t="s">
        <v>5</v>
      </c>
      <c r="H122" s="21" t="s">
        <v>45</v>
      </c>
      <c r="I122" s="20">
        <f>INDEX(Table2[Count of Equipment '#],MATCH(Table1[[#This Row],[Building ID]],Table2[Building ID wo B0],0))</f>
        <v>25</v>
      </c>
      <c r="J122" s="194">
        <v>13</v>
      </c>
      <c r="K122"/>
    </row>
    <row r="123" spans="1:11">
      <c r="A123" t="s">
        <v>315</v>
      </c>
      <c r="B123" s="142" t="s">
        <v>316</v>
      </c>
      <c r="C123" s="21" t="s">
        <v>67</v>
      </c>
      <c r="D123" s="21" t="s">
        <v>5</v>
      </c>
      <c r="E123" s="21" t="s">
        <v>5</v>
      </c>
      <c r="F123" s="21" t="s">
        <v>5</v>
      </c>
      <c r="G123" s="21" t="s">
        <v>5</v>
      </c>
      <c r="H123" s="21" t="s">
        <v>5</v>
      </c>
      <c r="I123" s="20">
        <f>INDEX(Table2[Count of Equipment '#],MATCH(Table1[[#This Row],[Building ID]],Table2[Building ID wo B0],0))</f>
        <v>2</v>
      </c>
      <c r="J123" s="194">
        <v>13</v>
      </c>
      <c r="K123"/>
    </row>
    <row r="124" spans="1:11">
      <c r="A124" t="s">
        <v>317</v>
      </c>
      <c r="B124" s="142" t="s">
        <v>318</v>
      </c>
      <c r="C124" s="21" t="s">
        <v>67</v>
      </c>
      <c r="D124" s="21" t="s">
        <v>5</v>
      </c>
      <c r="E124" s="21" t="s">
        <v>5</v>
      </c>
      <c r="F124" s="21" t="s">
        <v>5</v>
      </c>
      <c r="G124" s="21" t="s">
        <v>5</v>
      </c>
      <c r="H124" s="21" t="s">
        <v>45</v>
      </c>
      <c r="I124" s="20">
        <f>INDEX(Table2[Count of Equipment '#],MATCH(Table1[[#This Row],[Building ID]],Table2[Building ID wo B0],0))</f>
        <v>17</v>
      </c>
      <c r="J124" s="194">
        <v>13</v>
      </c>
      <c r="K124"/>
    </row>
    <row r="125" spans="1:11">
      <c r="A125" t="s">
        <v>319</v>
      </c>
      <c r="B125" s="142" t="s">
        <v>320</v>
      </c>
      <c r="C125" s="21" t="s">
        <v>67</v>
      </c>
      <c r="D125" s="21" t="s">
        <v>5</v>
      </c>
      <c r="E125" s="21" t="s">
        <v>5</v>
      </c>
      <c r="F125" s="21" t="s">
        <v>5</v>
      </c>
      <c r="G125" s="21" t="s">
        <v>5</v>
      </c>
      <c r="H125" s="21" t="s">
        <v>5</v>
      </c>
      <c r="I125" s="20">
        <f>INDEX(Table2[Count of Equipment '#],MATCH(Table1[[#This Row],[Building ID]],Table2[Building ID wo B0],0))</f>
        <v>10</v>
      </c>
      <c r="J125" s="194">
        <v>13</v>
      </c>
      <c r="K125"/>
    </row>
    <row r="126" spans="1:11">
      <c r="A126" t="s">
        <v>321</v>
      </c>
      <c r="B126" s="142" t="s">
        <v>322</v>
      </c>
      <c r="C126" s="21" t="s">
        <v>67</v>
      </c>
      <c r="D126" s="21" t="s">
        <v>5</v>
      </c>
      <c r="E126" s="21" t="s">
        <v>5</v>
      </c>
      <c r="F126" s="21" t="s">
        <v>5</v>
      </c>
      <c r="G126" s="21" t="s">
        <v>5</v>
      </c>
      <c r="H126" s="21" t="s">
        <v>5</v>
      </c>
      <c r="I126" s="20">
        <f>INDEX(Table2[Count of Equipment '#],MATCH(Table1[[#This Row],[Building ID]],Table2[Building ID wo B0],0))</f>
        <v>13</v>
      </c>
      <c r="J126" s="194">
        <v>13</v>
      </c>
      <c r="K126"/>
    </row>
    <row r="127" spans="1:11">
      <c r="A127" t="s">
        <v>323</v>
      </c>
      <c r="B127" s="142" t="s">
        <v>324</v>
      </c>
      <c r="C127" s="21" t="s">
        <v>67</v>
      </c>
      <c r="D127" s="21" t="s">
        <v>5</v>
      </c>
      <c r="E127" s="21" t="s">
        <v>5</v>
      </c>
      <c r="F127" s="21" t="s">
        <v>5</v>
      </c>
      <c r="G127" s="21" t="s">
        <v>5</v>
      </c>
      <c r="H127" s="21" t="s">
        <v>45</v>
      </c>
      <c r="I127" s="20">
        <f>INDEX(Table2[Count of Equipment '#],MATCH(Table1[[#This Row],[Building ID]],Table2[Building ID wo B0],0))</f>
        <v>15</v>
      </c>
      <c r="J127" s="194">
        <v>13</v>
      </c>
      <c r="K127"/>
    </row>
    <row r="128" spans="1:11">
      <c r="A128" t="s">
        <v>325</v>
      </c>
      <c r="B128" s="142" t="s">
        <v>326</v>
      </c>
      <c r="C128" s="21" t="s">
        <v>67</v>
      </c>
      <c r="D128" s="21" t="s">
        <v>5</v>
      </c>
      <c r="E128" s="21" t="s">
        <v>5</v>
      </c>
      <c r="F128" s="21" t="s">
        <v>5</v>
      </c>
      <c r="G128" s="21" t="s">
        <v>5</v>
      </c>
      <c r="H128" s="21" t="s">
        <v>5</v>
      </c>
      <c r="I128" s="20">
        <f>INDEX(Table2[Count of Equipment '#],MATCH(Table1[[#This Row],[Building ID]],Table2[Building ID wo B0],0))</f>
        <v>9</v>
      </c>
      <c r="J128" s="194">
        <v>13</v>
      </c>
      <c r="K128"/>
    </row>
    <row r="129" spans="1:11">
      <c r="A129" t="s">
        <v>327</v>
      </c>
      <c r="B129" s="142" t="s">
        <v>328</v>
      </c>
      <c r="C129" s="21" t="s">
        <v>67</v>
      </c>
      <c r="D129" s="21" t="s">
        <v>5</v>
      </c>
      <c r="E129" s="21" t="s">
        <v>5</v>
      </c>
      <c r="F129" s="21" t="s">
        <v>5</v>
      </c>
      <c r="G129" s="21" t="s">
        <v>5</v>
      </c>
      <c r="H129" s="21" t="s">
        <v>5</v>
      </c>
      <c r="I129" s="20">
        <f>INDEX(Table2[Count of Equipment '#],MATCH(Table1[[#This Row],[Building ID]],Table2[Building ID wo B0],0))</f>
        <v>16</v>
      </c>
      <c r="J129" s="194">
        <v>13</v>
      </c>
      <c r="K129"/>
    </row>
    <row r="130" spans="1:11">
      <c r="A130" t="s">
        <v>329</v>
      </c>
      <c r="B130" s="142" t="s">
        <v>330</v>
      </c>
      <c r="C130" s="21" t="s">
        <v>67</v>
      </c>
      <c r="D130" s="21" t="s">
        <v>5</v>
      </c>
      <c r="E130" s="21" t="s">
        <v>5</v>
      </c>
      <c r="F130" s="21" t="s">
        <v>5</v>
      </c>
      <c r="G130" s="21" t="s">
        <v>5</v>
      </c>
      <c r="H130" s="21" t="s">
        <v>5</v>
      </c>
      <c r="I130" s="20">
        <f>INDEX(Table2[Count of Equipment '#],MATCH(Table1[[#This Row],[Building ID]],Table2[Building ID wo B0],0))</f>
        <v>29</v>
      </c>
      <c r="J130" s="194">
        <v>13</v>
      </c>
      <c r="K130"/>
    </row>
    <row r="131" spans="1:11">
      <c r="A131" t="s">
        <v>331</v>
      </c>
      <c r="B131" s="142" t="s">
        <v>332</v>
      </c>
      <c r="C131" s="21" t="s">
        <v>67</v>
      </c>
      <c r="D131" s="21" t="s">
        <v>5</v>
      </c>
      <c r="E131" s="21" t="s">
        <v>5</v>
      </c>
      <c r="F131" s="21" t="s">
        <v>5</v>
      </c>
      <c r="G131" s="21" t="s">
        <v>5</v>
      </c>
      <c r="H131" s="21" t="s">
        <v>45</v>
      </c>
      <c r="I131" s="20">
        <f>INDEX(Table2[Count of Equipment '#],MATCH(Table1[[#This Row],[Building ID]],Table2[Building ID wo B0],0))</f>
        <v>16</v>
      </c>
      <c r="J131" s="194">
        <v>13</v>
      </c>
      <c r="K131"/>
    </row>
    <row r="132" spans="1:11">
      <c r="A132" t="s">
        <v>333</v>
      </c>
      <c r="B132" s="142" t="s">
        <v>334</v>
      </c>
      <c r="C132" s="21" t="s">
        <v>64</v>
      </c>
      <c r="D132" s="21" t="s">
        <v>5</v>
      </c>
      <c r="E132" s="21" t="s">
        <v>5</v>
      </c>
      <c r="F132" s="21" t="s">
        <v>5</v>
      </c>
      <c r="G132" s="21" t="s">
        <v>5</v>
      </c>
      <c r="H132" s="21" t="s">
        <v>5</v>
      </c>
      <c r="I132" s="20">
        <f>INDEX(Table2[Count of Equipment '#],MATCH(Table1[[#This Row],[Building ID]],Table2[Building ID wo B0],0))</f>
        <v>31</v>
      </c>
      <c r="J132" s="194">
        <v>13</v>
      </c>
      <c r="K132"/>
    </row>
    <row r="133" spans="1:11">
      <c r="A133" t="s">
        <v>335</v>
      </c>
      <c r="B133" s="142" t="s">
        <v>336</v>
      </c>
      <c r="C133" s="21" t="s">
        <v>67</v>
      </c>
      <c r="D133" s="21" t="s">
        <v>5</v>
      </c>
      <c r="E133" s="21" t="s">
        <v>5</v>
      </c>
      <c r="F133" s="21" t="s">
        <v>5</v>
      </c>
      <c r="G133" s="21" t="s">
        <v>5</v>
      </c>
      <c r="H133" s="21" t="s">
        <v>5</v>
      </c>
      <c r="I133" s="20">
        <f>INDEX(Table2[Count of Equipment '#],MATCH(Table1[[#This Row],[Building ID]],Table2[Building ID wo B0],0))</f>
        <v>8</v>
      </c>
      <c r="J133" s="194">
        <v>13</v>
      </c>
      <c r="K133"/>
    </row>
    <row r="134" spans="1:11">
      <c r="A134" t="s">
        <v>337</v>
      </c>
      <c r="B134" s="142" t="s">
        <v>338</v>
      </c>
      <c r="C134" s="21" t="s">
        <v>67</v>
      </c>
      <c r="D134" s="21" t="s">
        <v>5</v>
      </c>
      <c r="E134" s="21" t="s">
        <v>5</v>
      </c>
      <c r="F134" s="21" t="s">
        <v>5</v>
      </c>
      <c r="G134" s="21" t="s">
        <v>5</v>
      </c>
      <c r="H134" s="21" t="s">
        <v>45</v>
      </c>
      <c r="I134" s="20">
        <f>INDEX(Table2[Count of Equipment '#],MATCH(Table1[[#This Row],[Building ID]],Table2[Building ID wo B0],0))</f>
        <v>19</v>
      </c>
      <c r="J134" s="194">
        <v>13</v>
      </c>
      <c r="K134"/>
    </row>
    <row r="135" spans="1:11">
      <c r="A135" t="s">
        <v>339</v>
      </c>
      <c r="B135" s="142" t="s">
        <v>340</v>
      </c>
      <c r="C135" s="21" t="s">
        <v>67</v>
      </c>
      <c r="D135" s="21" t="s">
        <v>5</v>
      </c>
      <c r="E135" s="21" t="s">
        <v>5</v>
      </c>
      <c r="F135" s="21" t="s">
        <v>5</v>
      </c>
      <c r="G135" s="21" t="s">
        <v>5</v>
      </c>
      <c r="H135" s="21" t="s">
        <v>45</v>
      </c>
      <c r="I135" s="20">
        <f>INDEX(Table2[Count of Equipment '#],MATCH(Table1[[#This Row],[Building ID]],Table2[Building ID wo B0],0))</f>
        <v>16</v>
      </c>
      <c r="J135" s="194">
        <v>13</v>
      </c>
      <c r="K135"/>
    </row>
    <row r="136" spans="1:11">
      <c r="A136" t="s">
        <v>341</v>
      </c>
      <c r="B136" s="142" t="s">
        <v>342</v>
      </c>
      <c r="C136" s="21" t="s">
        <v>67</v>
      </c>
      <c r="D136" s="21" t="s">
        <v>5</v>
      </c>
      <c r="E136" s="21" t="s">
        <v>5</v>
      </c>
      <c r="F136" s="21" t="s">
        <v>5</v>
      </c>
      <c r="G136" s="21" t="s">
        <v>5</v>
      </c>
      <c r="H136" s="21" t="s">
        <v>45</v>
      </c>
      <c r="I136" s="20">
        <f>INDEX(Table2[Count of Equipment '#],MATCH(Table1[[#This Row],[Building ID]],Table2[Building ID wo B0],0))</f>
        <v>27</v>
      </c>
      <c r="J136" s="194">
        <v>13</v>
      </c>
      <c r="K136"/>
    </row>
    <row r="137" spans="1:11">
      <c r="A137" t="s">
        <v>343</v>
      </c>
      <c r="B137" s="142" t="s">
        <v>344</v>
      </c>
      <c r="C137" s="21" t="s">
        <v>67</v>
      </c>
      <c r="D137" s="21" t="s">
        <v>5</v>
      </c>
      <c r="E137" s="21" t="s">
        <v>5</v>
      </c>
      <c r="F137" s="21" t="s">
        <v>5</v>
      </c>
      <c r="G137" s="21" t="s">
        <v>5</v>
      </c>
      <c r="H137" s="21" t="s">
        <v>5</v>
      </c>
      <c r="I137" s="20">
        <f>INDEX(Table2[Count of Equipment '#],MATCH(Table1[[#This Row],[Building ID]],Table2[Building ID wo B0],0))</f>
        <v>20</v>
      </c>
      <c r="J137" s="194">
        <v>13</v>
      </c>
      <c r="K137"/>
    </row>
    <row r="138" spans="1:11">
      <c r="A138" t="s">
        <v>345</v>
      </c>
      <c r="B138" s="142" t="s">
        <v>346</v>
      </c>
      <c r="C138" s="21" t="s">
        <v>67</v>
      </c>
      <c r="D138" s="21" t="s">
        <v>5</v>
      </c>
      <c r="E138" s="21" t="s">
        <v>5</v>
      </c>
      <c r="F138" s="21" t="s">
        <v>5</v>
      </c>
      <c r="G138" s="21" t="s">
        <v>5</v>
      </c>
      <c r="H138" s="21" t="s">
        <v>5</v>
      </c>
      <c r="I138" s="20">
        <f>INDEX(Table2[Count of Equipment '#],MATCH(Table1[[#This Row],[Building ID]],Table2[Building ID wo B0],0))</f>
        <v>18</v>
      </c>
      <c r="J138" s="194">
        <v>13</v>
      </c>
      <c r="K138"/>
    </row>
    <row r="139" spans="1:11">
      <c r="A139" t="s">
        <v>347</v>
      </c>
      <c r="B139" s="142" t="s">
        <v>348</v>
      </c>
      <c r="C139" s="21" t="s">
        <v>67</v>
      </c>
      <c r="D139" s="21" t="s">
        <v>5</v>
      </c>
      <c r="E139" s="21" t="s">
        <v>5</v>
      </c>
      <c r="F139" s="21" t="s">
        <v>5</v>
      </c>
      <c r="G139" s="21" t="s">
        <v>5</v>
      </c>
      <c r="H139" s="21" t="s">
        <v>5</v>
      </c>
      <c r="I139" s="20">
        <f>INDEX(Table2[Count of Equipment '#],MATCH(Table1[[#This Row],[Building ID]],Table2[Building ID wo B0],0))</f>
        <v>10</v>
      </c>
      <c r="J139" s="194">
        <v>13</v>
      </c>
      <c r="K139"/>
    </row>
    <row r="140" spans="1:11">
      <c r="A140" t="s">
        <v>349</v>
      </c>
      <c r="B140" s="142" t="s">
        <v>350</v>
      </c>
      <c r="C140" s="21" t="s">
        <v>67</v>
      </c>
      <c r="D140" s="21" t="s">
        <v>5</v>
      </c>
      <c r="E140" s="21" t="s">
        <v>5</v>
      </c>
      <c r="F140" s="21" t="s">
        <v>5</v>
      </c>
      <c r="G140" s="21" t="s">
        <v>5</v>
      </c>
      <c r="H140" s="21" t="s">
        <v>45</v>
      </c>
      <c r="I140" s="20">
        <f>INDEX(Table2[Count of Equipment '#],MATCH(Table1[[#This Row],[Building ID]],Table2[Building ID wo B0],0))</f>
        <v>18</v>
      </c>
      <c r="J140" s="194">
        <v>13</v>
      </c>
      <c r="K140"/>
    </row>
    <row r="141" spans="1:11">
      <c r="A141" t="s">
        <v>351</v>
      </c>
      <c r="B141" s="142" t="s">
        <v>352</v>
      </c>
      <c r="C141" s="21" t="s">
        <v>64</v>
      </c>
      <c r="D141" s="21" t="s">
        <v>5</v>
      </c>
      <c r="E141" s="21" t="s">
        <v>5</v>
      </c>
      <c r="F141" s="21" t="s">
        <v>5</v>
      </c>
      <c r="G141" s="21" t="s">
        <v>5</v>
      </c>
      <c r="H141" s="21" t="s">
        <v>5</v>
      </c>
      <c r="I141" s="20">
        <f>INDEX(Table2[Count of Equipment '#],MATCH(Table1[[#This Row],[Building ID]],Table2[Building ID wo B0],0))</f>
        <v>7</v>
      </c>
      <c r="J141" s="194">
        <v>13</v>
      </c>
      <c r="K141"/>
    </row>
    <row r="142" spans="1:11" ht="15.5">
      <c r="B142" s="142">
        <f>COUNTA(B6:B141)</f>
        <v>136</v>
      </c>
      <c r="G142" s="146"/>
      <c r="H142" s="147" t="s">
        <v>930</v>
      </c>
      <c r="I142" s="155">
        <f>SUBTOTAL(109,Table1[Standalone HEPA filter units in place])</f>
        <v>2161</v>
      </c>
      <c r="K142"/>
    </row>
    <row r="143" spans="1:11" ht="15.5">
      <c r="G143" s="220" t="s">
        <v>926</v>
      </c>
      <c r="H143" s="220"/>
      <c r="I143" s="220"/>
      <c r="J143" s="199"/>
    </row>
    <row r="144" spans="1:11" ht="15.5">
      <c r="G144" s="148"/>
      <c r="H144" s="128" t="s">
        <v>916</v>
      </c>
      <c r="I144" s="156">
        <v>23</v>
      </c>
    </row>
    <row r="145" spans="1:11" ht="15.5">
      <c r="A145" t="s">
        <v>979</v>
      </c>
      <c r="G145" s="148"/>
      <c r="H145" s="128" t="s">
        <v>920</v>
      </c>
      <c r="I145" s="156">
        <v>30</v>
      </c>
    </row>
    <row r="146" spans="1:11" ht="15.5">
      <c r="G146" s="148"/>
      <c r="H146" s="128" t="s">
        <v>917</v>
      </c>
      <c r="I146" s="156">
        <v>24</v>
      </c>
    </row>
    <row r="147" spans="1:11" ht="15.5">
      <c r="G147" s="148"/>
      <c r="H147" s="128" t="s">
        <v>918</v>
      </c>
      <c r="I147" s="156">
        <v>3</v>
      </c>
    </row>
    <row r="148" spans="1:11" ht="15.5">
      <c r="G148" s="148"/>
      <c r="H148" s="128" t="s">
        <v>919</v>
      </c>
      <c r="I148" s="156">
        <v>10</v>
      </c>
    </row>
    <row r="149" spans="1:11" ht="15.5">
      <c r="G149" s="148"/>
      <c r="H149" s="128" t="s">
        <v>925</v>
      </c>
      <c r="I149" s="156">
        <v>0</v>
      </c>
    </row>
    <row r="150" spans="1:11" ht="15.5">
      <c r="C150" s="18"/>
      <c r="D150" s="18"/>
      <c r="E150" s="18"/>
      <c r="F150" s="18"/>
      <c r="G150" s="141"/>
      <c r="H150" s="126" t="s">
        <v>928</v>
      </c>
      <c r="I150" s="157">
        <f>SUM(I144:I149)</f>
        <v>90</v>
      </c>
      <c r="K150" s="18"/>
    </row>
    <row r="151" spans="1:11">
      <c r="C151" s="18"/>
      <c r="D151" s="18"/>
      <c r="E151" s="18"/>
      <c r="F151" s="18"/>
      <c r="G151" s="18"/>
      <c r="K151" s="18"/>
    </row>
    <row r="152" spans="1:11" ht="15.5">
      <c r="C152" s="18"/>
      <c r="D152" s="18"/>
      <c r="E152" s="18"/>
      <c r="F152" s="18"/>
      <c r="G152" s="149"/>
      <c r="H152" s="150" t="s">
        <v>929</v>
      </c>
      <c r="I152" s="158">
        <f>SUM(I142,I150)</f>
        <v>2251</v>
      </c>
      <c r="K152" s="18"/>
    </row>
    <row r="153" spans="1:11" ht="15.5">
      <c r="C153" s="18"/>
      <c r="D153" s="18"/>
      <c r="E153" s="18"/>
      <c r="F153" s="18"/>
      <c r="G153" s="160"/>
      <c r="H153" s="161" t="s">
        <v>747</v>
      </c>
      <c r="I153" s="162">
        <v>2586</v>
      </c>
      <c r="K153" s="18"/>
    </row>
    <row r="154" spans="1:11" ht="15.5">
      <c r="C154" s="18"/>
      <c r="D154" s="18"/>
      <c r="E154" s="18"/>
      <c r="F154" s="18"/>
      <c r="G154" s="18"/>
      <c r="H154" s="127" t="s">
        <v>913</v>
      </c>
      <c r="I154" s="159">
        <f>SUM(I153-I152)</f>
        <v>335</v>
      </c>
      <c r="K154" s="18"/>
    </row>
    <row r="155" spans="1:11">
      <c r="C155" s="18"/>
      <c r="D155" s="18"/>
      <c r="E155" s="18"/>
      <c r="F155" s="18"/>
      <c r="G155" s="18"/>
      <c r="H155" s="18"/>
      <c r="K155" s="18"/>
    </row>
    <row r="156" spans="1:11">
      <c r="C156" s="18"/>
      <c r="D156" s="18"/>
      <c r="E156" s="18"/>
      <c r="F156" s="18"/>
      <c r="G156" s="18"/>
      <c r="H156" s="18"/>
      <c r="K156" s="18"/>
    </row>
    <row r="157" spans="1:11">
      <c r="C157" s="18"/>
      <c r="D157" s="18"/>
      <c r="E157" s="18"/>
      <c r="F157" s="18"/>
      <c r="G157" s="18"/>
      <c r="H157" s="18"/>
      <c r="K157" s="18"/>
    </row>
    <row r="158" spans="1:11">
      <c r="C158" s="18"/>
      <c r="D158" s="18"/>
      <c r="E158" s="18"/>
      <c r="F158" s="18"/>
      <c r="G158" s="18"/>
      <c r="H158" s="18"/>
      <c r="K158" s="18"/>
    </row>
    <row r="159" spans="1:11">
      <c r="C159" s="18"/>
      <c r="D159" s="18"/>
      <c r="E159" s="18"/>
      <c r="F159" s="18"/>
      <c r="G159" s="18"/>
      <c r="H159" s="18"/>
      <c r="K159" s="18"/>
    </row>
    <row r="160" spans="1:11">
      <c r="E160" s="18"/>
      <c r="F160" s="18"/>
      <c r="G160" s="18"/>
    </row>
  </sheetData>
  <mergeCells count="1">
    <mergeCell ref="G143:I143"/>
  </mergeCells>
  <phoneticPr fontId="19" type="noConversion"/>
  <dataValidations count="1">
    <dataValidation type="list" allowBlank="1" showInputMessage="1" showErrorMessage="1" sqref="D6:H141" xr:uid="{310277DC-CD9F-4A53-90DA-4A4FC374E3ED}">
      <formula1>"Yes, No, NA"</formula1>
    </dataValidation>
  </dataValidations>
  <pageMargins left="0.7" right="0.7" top="0.75" bottom="0.75" header="0.3" footer="0.3"/>
  <pageSetup scale="28"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C6:C141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CA3E-66CB-4218-B4D7-03992EE56EF2}">
  <sheetPr>
    <tabColor theme="1" tint="0.499984740745262"/>
  </sheetPr>
  <dimension ref="A1:I25"/>
  <sheetViews>
    <sheetView workbookViewId="0">
      <selection activeCell="B9" sqref="B9"/>
    </sheetView>
  </sheetViews>
  <sheetFormatPr defaultRowHeight="14.5"/>
  <cols>
    <col min="1" max="1" width="16.26953125" customWidth="1"/>
    <col min="2" max="2" width="60.81640625" customWidth="1"/>
    <col min="3" max="3" width="20.1796875" customWidth="1"/>
    <col min="4" max="4" width="16.81640625" hidden="1" customWidth="1"/>
    <col min="5" max="6" width="18.54296875" style="163" customWidth="1"/>
    <col min="7" max="7" width="66.453125" customWidth="1"/>
    <col min="8" max="8" width="3.453125" customWidth="1"/>
    <col min="9" max="9" width="66.26953125" customWidth="1"/>
  </cols>
  <sheetData>
    <row r="1" spans="1:9">
      <c r="A1" t="s">
        <v>932</v>
      </c>
      <c r="B1" t="s">
        <v>933</v>
      </c>
      <c r="C1" t="s">
        <v>934</v>
      </c>
      <c r="D1" t="s">
        <v>935</v>
      </c>
      <c r="E1" s="163" t="s">
        <v>936</v>
      </c>
      <c r="F1" s="163" t="s">
        <v>937</v>
      </c>
      <c r="G1" t="s">
        <v>973</v>
      </c>
    </row>
    <row r="2" spans="1:9">
      <c r="A2" s="167">
        <v>20251577</v>
      </c>
      <c r="B2" s="167" t="s">
        <v>968</v>
      </c>
      <c r="C2" s="167" t="s">
        <v>211</v>
      </c>
      <c r="D2" s="167" t="s">
        <v>940</v>
      </c>
      <c r="E2" s="168">
        <v>45538</v>
      </c>
      <c r="F2" s="168">
        <v>46052</v>
      </c>
      <c r="G2" s="169" t="s">
        <v>971</v>
      </c>
      <c r="I2" s="174" t="s">
        <v>975</v>
      </c>
    </row>
    <row r="3" spans="1:9">
      <c r="A3" s="192">
        <v>20241520</v>
      </c>
      <c r="B3" s="192" t="s">
        <v>966</v>
      </c>
      <c r="C3" s="192" t="s">
        <v>296</v>
      </c>
      <c r="D3" s="192" t="s">
        <v>967</v>
      </c>
      <c r="E3" s="193">
        <v>45663</v>
      </c>
      <c r="F3" s="193">
        <v>45742</v>
      </c>
      <c r="G3" s="190" t="s">
        <v>983</v>
      </c>
      <c r="I3" s="172" t="s">
        <v>750</v>
      </c>
    </row>
    <row r="4" spans="1:9">
      <c r="A4" s="167">
        <v>20251572</v>
      </c>
      <c r="B4" s="167" t="s">
        <v>964</v>
      </c>
      <c r="C4" s="167" t="s">
        <v>965</v>
      </c>
      <c r="D4" s="167" t="s">
        <v>940</v>
      </c>
      <c r="E4" s="168">
        <v>45717</v>
      </c>
      <c r="F4" s="168">
        <v>45907</v>
      </c>
      <c r="G4" s="169" t="s">
        <v>971</v>
      </c>
      <c r="I4" s="172" t="s">
        <v>751</v>
      </c>
    </row>
    <row r="5" spans="1:9">
      <c r="A5" s="167">
        <v>20251543</v>
      </c>
      <c r="B5" s="167" t="s">
        <v>963</v>
      </c>
      <c r="C5" s="167" t="s">
        <v>290</v>
      </c>
      <c r="D5" s="167" t="s">
        <v>940</v>
      </c>
      <c r="E5" s="168">
        <v>45717</v>
      </c>
      <c r="F5" s="168">
        <v>46022</v>
      </c>
      <c r="G5" s="169" t="s">
        <v>971</v>
      </c>
      <c r="I5" s="172" t="s">
        <v>752</v>
      </c>
    </row>
    <row r="6" spans="1:9">
      <c r="A6" s="167">
        <v>20251556</v>
      </c>
      <c r="B6" s="167" t="s">
        <v>961</v>
      </c>
      <c r="C6" s="167" t="s">
        <v>123</v>
      </c>
      <c r="D6" s="167" t="s">
        <v>938</v>
      </c>
      <c r="E6" s="168">
        <v>45839</v>
      </c>
      <c r="F6" s="168">
        <v>46022</v>
      </c>
      <c r="G6" s="169" t="s">
        <v>971</v>
      </c>
      <c r="I6" s="172" t="s">
        <v>753</v>
      </c>
    </row>
    <row r="7" spans="1:9">
      <c r="A7" s="167">
        <v>20241436</v>
      </c>
      <c r="B7" s="167" t="s">
        <v>960</v>
      </c>
      <c r="C7" s="167" t="s">
        <v>167</v>
      </c>
      <c r="D7" s="167" t="s">
        <v>945</v>
      </c>
      <c r="E7" s="168">
        <v>45840</v>
      </c>
      <c r="F7" s="168">
        <v>46053</v>
      </c>
      <c r="G7" s="169" t="s">
        <v>971</v>
      </c>
      <c r="I7" s="172" t="s">
        <v>754</v>
      </c>
    </row>
    <row r="8" spans="1:9">
      <c r="A8" s="167">
        <v>20251554</v>
      </c>
      <c r="B8" s="167" t="s">
        <v>974</v>
      </c>
      <c r="C8" s="167" t="s">
        <v>274</v>
      </c>
      <c r="D8" s="167" t="s">
        <v>955</v>
      </c>
      <c r="E8" s="168">
        <v>45723</v>
      </c>
      <c r="F8" s="168">
        <v>46111</v>
      </c>
      <c r="G8" s="169" t="s">
        <v>971</v>
      </c>
      <c r="I8" s="172" t="s">
        <v>755</v>
      </c>
    </row>
    <row r="9" spans="1:9">
      <c r="A9" s="167"/>
      <c r="B9" s="167" t="s">
        <v>984</v>
      </c>
      <c r="C9" s="167" t="s">
        <v>739</v>
      </c>
      <c r="D9" s="167"/>
      <c r="E9" s="168"/>
      <c r="F9" s="168"/>
      <c r="G9" s="169" t="s">
        <v>986</v>
      </c>
      <c r="I9" s="172"/>
    </row>
    <row r="10" spans="1:9">
      <c r="A10" s="170">
        <v>20251541</v>
      </c>
      <c r="B10" s="170" t="s">
        <v>959</v>
      </c>
      <c r="C10" s="170" t="s">
        <v>948</v>
      </c>
      <c r="D10" s="170" t="s">
        <v>940</v>
      </c>
      <c r="E10" s="171">
        <v>45943</v>
      </c>
      <c r="F10" s="171">
        <v>46171</v>
      </c>
      <c r="G10" s="169" t="s">
        <v>971</v>
      </c>
      <c r="I10" s="172" t="s">
        <v>756</v>
      </c>
    </row>
    <row r="11" spans="1:9">
      <c r="A11" s="165">
        <v>20251598</v>
      </c>
      <c r="B11" s="165" t="s">
        <v>958</v>
      </c>
      <c r="C11" s="187" t="s">
        <v>167</v>
      </c>
      <c r="D11" s="165" t="s">
        <v>940</v>
      </c>
      <c r="E11" s="166">
        <v>45946</v>
      </c>
      <c r="F11" s="166">
        <v>46630</v>
      </c>
      <c r="G11" s="187" t="s">
        <v>972</v>
      </c>
      <c r="I11" s="172" t="s">
        <v>757</v>
      </c>
    </row>
    <row r="12" spans="1:9">
      <c r="A12" s="165">
        <v>20261073</v>
      </c>
      <c r="B12" s="165" t="s">
        <v>956</v>
      </c>
      <c r="C12" s="187" t="s">
        <v>957</v>
      </c>
      <c r="D12" s="165" t="s">
        <v>940</v>
      </c>
      <c r="E12" s="166">
        <v>46023</v>
      </c>
      <c r="F12" s="166">
        <v>46265</v>
      </c>
      <c r="G12" s="187" t="s">
        <v>972</v>
      </c>
      <c r="I12" s="173"/>
    </row>
    <row r="13" spans="1:9">
      <c r="A13" s="165">
        <v>20261061</v>
      </c>
      <c r="B13" s="165" t="s">
        <v>954</v>
      </c>
      <c r="C13" s="187" t="s">
        <v>123</v>
      </c>
      <c r="D13" s="165" t="s">
        <v>940</v>
      </c>
      <c r="E13" s="166">
        <v>46023</v>
      </c>
      <c r="F13" s="166">
        <v>46265</v>
      </c>
      <c r="G13" s="187" t="s">
        <v>987</v>
      </c>
      <c r="I13" s="173" t="s">
        <v>758</v>
      </c>
    </row>
    <row r="14" spans="1:9">
      <c r="A14" s="165">
        <v>20261058</v>
      </c>
      <c r="B14" s="165" t="s">
        <v>953</v>
      </c>
      <c r="C14" s="187" t="s">
        <v>256</v>
      </c>
      <c r="D14" s="165" t="s">
        <v>940</v>
      </c>
      <c r="E14" s="166">
        <v>46023</v>
      </c>
      <c r="F14" s="166">
        <v>46265</v>
      </c>
      <c r="G14" s="187" t="s">
        <v>972</v>
      </c>
      <c r="I14" s="175" t="s">
        <v>759</v>
      </c>
    </row>
    <row r="15" spans="1:9">
      <c r="A15" s="165">
        <v>20261017</v>
      </c>
      <c r="B15" s="165" t="s">
        <v>952</v>
      </c>
      <c r="C15" s="187" t="s">
        <v>321</v>
      </c>
      <c r="D15" s="165" t="s">
        <v>940</v>
      </c>
      <c r="E15" s="166">
        <v>46045</v>
      </c>
      <c r="F15" s="166">
        <v>46295</v>
      </c>
      <c r="G15" s="187" t="s">
        <v>972</v>
      </c>
      <c r="I15" s="176" t="s">
        <v>760</v>
      </c>
    </row>
    <row r="16" spans="1:9">
      <c r="A16" s="165">
        <v>20261018</v>
      </c>
      <c r="B16" s="165" t="s">
        <v>951</v>
      </c>
      <c r="C16" s="187" t="s">
        <v>234</v>
      </c>
      <c r="D16" s="165" t="s">
        <v>940</v>
      </c>
      <c r="E16" s="166">
        <v>46073</v>
      </c>
      <c r="F16" s="166">
        <v>46290</v>
      </c>
      <c r="G16" s="187" t="s">
        <v>972</v>
      </c>
    </row>
    <row r="17" spans="1:7">
      <c r="A17" s="165">
        <v>20251618</v>
      </c>
      <c r="B17" s="165" t="s">
        <v>950</v>
      </c>
      <c r="C17" s="187" t="s">
        <v>947</v>
      </c>
      <c r="D17" s="165" t="s">
        <v>940</v>
      </c>
      <c r="E17" s="166">
        <v>46094</v>
      </c>
      <c r="F17" s="166">
        <v>46262</v>
      </c>
      <c r="G17" s="187" t="s">
        <v>972</v>
      </c>
    </row>
    <row r="18" spans="1:7">
      <c r="A18" s="188">
        <v>20261075</v>
      </c>
      <c r="B18" s="188" t="s">
        <v>949</v>
      </c>
      <c r="C18" s="188" t="s">
        <v>121</v>
      </c>
      <c r="D18" s="188" t="s">
        <v>940</v>
      </c>
      <c r="E18" s="189">
        <v>46113</v>
      </c>
      <c r="F18" s="189">
        <v>46265</v>
      </c>
      <c r="G18" s="190" t="s">
        <v>977</v>
      </c>
    </row>
    <row r="19" spans="1:7">
      <c r="A19" s="184">
        <v>20261011</v>
      </c>
      <c r="B19" s="184" t="s">
        <v>946</v>
      </c>
      <c r="C19" s="186" t="s">
        <v>739</v>
      </c>
      <c r="D19" s="184" t="s">
        <v>940</v>
      </c>
      <c r="E19" s="185">
        <v>46113</v>
      </c>
      <c r="F19" s="185">
        <v>46291</v>
      </c>
      <c r="G19" s="186" t="s">
        <v>985</v>
      </c>
    </row>
    <row r="20" spans="1:7" s="190" customFormat="1" hidden="1">
      <c r="A20" s="165">
        <v>20261012</v>
      </c>
      <c r="B20" s="165" t="s">
        <v>939</v>
      </c>
      <c r="C20" s="187" t="s">
        <v>101</v>
      </c>
      <c r="D20" s="165" t="s">
        <v>940</v>
      </c>
      <c r="E20" s="166">
        <v>46202</v>
      </c>
      <c r="F20" s="166">
        <v>46295</v>
      </c>
      <c r="G20"/>
    </row>
    <row r="21" spans="1:7">
      <c r="A21" s="165">
        <v>20261016</v>
      </c>
      <c r="B21" s="165" t="s">
        <v>941</v>
      </c>
      <c r="C21" s="187" t="s">
        <v>942</v>
      </c>
      <c r="D21" s="165" t="s">
        <v>940</v>
      </c>
      <c r="E21" s="166">
        <v>46202</v>
      </c>
      <c r="F21" s="166">
        <v>46295</v>
      </c>
      <c r="G21" s="187" t="s">
        <v>972</v>
      </c>
    </row>
    <row r="22" spans="1:7">
      <c r="A22" s="165">
        <v>20261034</v>
      </c>
      <c r="B22" s="165" t="s">
        <v>943</v>
      </c>
      <c r="C22" s="187" t="s">
        <v>944</v>
      </c>
      <c r="D22" s="165" t="s">
        <v>940</v>
      </c>
      <c r="E22" s="166">
        <v>46202</v>
      </c>
      <c r="F22" s="166">
        <v>46295</v>
      </c>
      <c r="G22" s="187" t="s">
        <v>972</v>
      </c>
    </row>
    <row r="24" spans="1:7">
      <c r="B24" s="164" t="s">
        <v>969</v>
      </c>
    </row>
    <row r="25" spans="1:7">
      <c r="B25" s="165" t="s">
        <v>970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F531-6B31-4AD9-839C-C6FD4EFE3D58}">
  <sheetPr>
    <tabColor theme="1" tint="0.499984740745262"/>
  </sheetPr>
  <dimension ref="A1:C136"/>
  <sheetViews>
    <sheetView workbookViewId="0">
      <selection activeCell="S34" sqref="S34"/>
    </sheetView>
  </sheetViews>
  <sheetFormatPr defaultRowHeight="14.5"/>
  <cols>
    <col min="1" max="2" width="10" customWidth="1"/>
    <col min="3" max="3" width="22.26953125" customWidth="1"/>
  </cols>
  <sheetData>
    <row r="1" spans="1:3">
      <c r="A1" t="s">
        <v>775</v>
      </c>
      <c r="B1" t="s">
        <v>912</v>
      </c>
      <c r="C1" t="s">
        <v>776</v>
      </c>
    </row>
    <row r="2" spans="1:3">
      <c r="A2" s="142" t="s">
        <v>777</v>
      </c>
      <c r="B2" t="str">
        <f>SUBSTITUTE(Table2[[#This Row],[ID Code]],"B0","")</f>
        <v>10250-1</v>
      </c>
      <c r="C2">
        <v>19</v>
      </c>
    </row>
    <row r="3" spans="1:3">
      <c r="A3" s="142" t="s">
        <v>778</v>
      </c>
      <c r="B3" t="str">
        <f>SUBSTITUTE(Table2[[#This Row],[ID Code]],"B0","")</f>
        <v>10251-1</v>
      </c>
      <c r="C3">
        <v>20</v>
      </c>
    </row>
    <row r="4" spans="1:3">
      <c r="A4" s="142" t="s">
        <v>779</v>
      </c>
      <c r="B4" t="str">
        <f>SUBSTITUTE(Table2[[#This Row],[ID Code]],"B0","")</f>
        <v>10256-1</v>
      </c>
      <c r="C4">
        <v>10</v>
      </c>
    </row>
    <row r="5" spans="1:3">
      <c r="A5" s="142" t="s">
        <v>780</v>
      </c>
      <c r="B5" t="str">
        <f>SUBSTITUTE(Table2[[#This Row],[ID Code]],"B0","")</f>
        <v>10257-1</v>
      </c>
      <c r="C5">
        <v>10</v>
      </c>
    </row>
    <row r="6" spans="1:3">
      <c r="A6" s="142" t="s">
        <v>781</v>
      </c>
      <c r="B6" t="str">
        <f>SUBSTITUTE(Table2[[#This Row],[ID Code]],"B0","")</f>
        <v>10258-1</v>
      </c>
      <c r="C6">
        <v>14</v>
      </c>
    </row>
    <row r="7" spans="1:3">
      <c r="A7" s="142" t="s">
        <v>782</v>
      </c>
      <c r="B7" t="str">
        <f>SUBSTITUTE(Table2[[#This Row],[ID Code]],"B0","")</f>
        <v>10259-1</v>
      </c>
      <c r="C7">
        <v>19</v>
      </c>
    </row>
    <row r="8" spans="1:3">
      <c r="A8" s="142" t="s">
        <v>783</v>
      </c>
      <c r="B8" t="str">
        <f>SUBSTITUTE(Table2[[#This Row],[ID Code]],"B0","")</f>
        <v>10260-1</v>
      </c>
      <c r="C8">
        <v>18</v>
      </c>
    </row>
    <row r="9" spans="1:3">
      <c r="A9" s="142" t="s">
        <v>784</v>
      </c>
      <c r="B9" t="str">
        <f>SUBSTITUTE(Table2[[#This Row],[ID Code]],"B0","")</f>
        <v>10322-1</v>
      </c>
      <c r="C9">
        <v>20</v>
      </c>
    </row>
    <row r="10" spans="1:3">
      <c r="A10" s="142" t="s">
        <v>785</v>
      </c>
      <c r="B10" t="str">
        <f>SUBSTITUTE(Table2[[#This Row],[ID Code]],"B0","")</f>
        <v>10397-1</v>
      </c>
      <c r="C10">
        <v>21</v>
      </c>
    </row>
    <row r="11" spans="1:3">
      <c r="A11" s="142" t="s">
        <v>786</v>
      </c>
      <c r="B11" t="str">
        <f>SUBSTITUTE(Table2[[#This Row],[ID Code]],"B0","")</f>
        <v>10398-1</v>
      </c>
      <c r="C11">
        <v>16</v>
      </c>
    </row>
    <row r="12" spans="1:3">
      <c r="A12" s="142" t="s">
        <v>787</v>
      </c>
      <c r="B12" t="str">
        <f>SUBSTITUTE(Table2[[#This Row],[ID Code]],"B0","")</f>
        <v>10399-1</v>
      </c>
      <c r="C12">
        <v>16</v>
      </c>
    </row>
    <row r="13" spans="1:3">
      <c r="A13" s="142" t="s">
        <v>788</v>
      </c>
      <c r="B13" t="str">
        <f>SUBSTITUTE(Table2[[#This Row],[ID Code]],"B0","")</f>
        <v>10477-1</v>
      </c>
      <c r="C13">
        <v>16</v>
      </c>
    </row>
    <row r="14" spans="1:3">
      <c r="A14" s="142" t="s">
        <v>789</v>
      </c>
      <c r="B14" t="str">
        <f>SUBSTITUTE(Table2[[#This Row],[ID Code]],"B0","")</f>
        <v>10478-1</v>
      </c>
      <c r="C14">
        <v>10</v>
      </c>
    </row>
    <row r="15" spans="1:3">
      <c r="A15" s="142" t="s">
        <v>790</v>
      </c>
      <c r="B15" t="str">
        <f>SUBSTITUTE(Table2[[#This Row],[ID Code]],"B0","")</f>
        <v>11012-1</v>
      </c>
      <c r="C15">
        <v>19</v>
      </c>
    </row>
    <row r="16" spans="1:3">
      <c r="A16" s="142" t="s">
        <v>791</v>
      </c>
      <c r="B16" t="str">
        <f>SUBSTITUTE(Table2[[#This Row],[ID Code]],"B0","")</f>
        <v>11107-1</v>
      </c>
      <c r="C16">
        <v>15</v>
      </c>
    </row>
    <row r="17" spans="1:3">
      <c r="A17" s="142" t="s">
        <v>792</v>
      </c>
      <c r="B17" t="str">
        <f>SUBSTITUTE(Table2[[#This Row],[ID Code]],"B0","")</f>
        <v>11113-1</v>
      </c>
      <c r="C17">
        <v>10</v>
      </c>
    </row>
    <row r="18" spans="1:3">
      <c r="A18" s="142" t="s">
        <v>793</v>
      </c>
      <c r="B18" t="str">
        <f>SUBSTITUTE(Table2[[#This Row],[ID Code]],"B0","")</f>
        <v>11117-1</v>
      </c>
      <c r="C18">
        <v>13</v>
      </c>
    </row>
    <row r="19" spans="1:3">
      <c r="A19" s="142" t="s">
        <v>794</v>
      </c>
      <c r="B19" t="str">
        <f>SUBSTITUTE(Table2[[#This Row],[ID Code]],"B0","")</f>
        <v>11118-1</v>
      </c>
      <c r="C19">
        <v>21</v>
      </c>
    </row>
    <row r="20" spans="1:3">
      <c r="A20" s="142" t="s">
        <v>795</v>
      </c>
      <c r="B20" t="str">
        <f>SUBSTITUTE(Table2[[#This Row],[ID Code]],"B0","")</f>
        <v>11189-1</v>
      </c>
      <c r="C20">
        <v>13</v>
      </c>
    </row>
    <row r="21" spans="1:3">
      <c r="A21" s="142" t="s">
        <v>796</v>
      </c>
      <c r="B21" t="str">
        <f>SUBSTITUTE(Table2[[#This Row],[ID Code]],"B0","")</f>
        <v>11190-1</v>
      </c>
      <c r="C21">
        <v>13</v>
      </c>
    </row>
    <row r="22" spans="1:3">
      <c r="A22" s="142" t="s">
        <v>797</v>
      </c>
      <c r="B22" t="str">
        <f>SUBSTITUTE(Table2[[#This Row],[ID Code]],"B0","")</f>
        <v>11191-1</v>
      </c>
      <c r="C22">
        <v>22</v>
      </c>
    </row>
    <row r="23" spans="1:3">
      <c r="A23" s="142" t="s">
        <v>798</v>
      </c>
      <c r="B23" t="str">
        <f>SUBSTITUTE(Table2[[#This Row],[ID Code]],"B0","")</f>
        <v>11192-1</v>
      </c>
      <c r="C23">
        <v>10</v>
      </c>
    </row>
    <row r="24" spans="1:3">
      <c r="A24" s="142" t="s">
        <v>799</v>
      </c>
      <c r="B24" t="str">
        <f>SUBSTITUTE(Table2[[#This Row],[ID Code]],"B0","")</f>
        <v>11584-1</v>
      </c>
      <c r="C24">
        <v>24</v>
      </c>
    </row>
    <row r="25" spans="1:3">
      <c r="A25" s="142" t="s">
        <v>800</v>
      </c>
      <c r="B25" t="str">
        <f>SUBSTITUTE(Table2[[#This Row],[ID Code]],"B0","")</f>
        <v>12020-1</v>
      </c>
      <c r="C25">
        <v>18</v>
      </c>
    </row>
    <row r="26" spans="1:3">
      <c r="A26" s="142" t="s">
        <v>801</v>
      </c>
      <c r="B26" t="str">
        <f>SUBSTITUTE(Table2[[#This Row],[ID Code]],"B0","")</f>
        <v>12047-1</v>
      </c>
      <c r="C26">
        <v>19</v>
      </c>
    </row>
    <row r="27" spans="1:3">
      <c r="A27" s="142" t="s">
        <v>802</v>
      </c>
      <c r="B27" t="str">
        <f>SUBSTITUTE(Table2[[#This Row],[ID Code]],"B0","")</f>
        <v>12126-1</v>
      </c>
      <c r="C27">
        <v>11</v>
      </c>
    </row>
    <row r="28" spans="1:3">
      <c r="A28" s="142" t="s">
        <v>803</v>
      </c>
      <c r="B28" t="str">
        <f>SUBSTITUTE(Table2[[#This Row],[ID Code]],"B0","")</f>
        <v>12174-1</v>
      </c>
      <c r="C28">
        <v>14</v>
      </c>
    </row>
    <row r="29" spans="1:3">
      <c r="A29" s="142" t="s">
        <v>804</v>
      </c>
      <c r="B29" t="str">
        <f>SUBSTITUTE(Table2[[#This Row],[ID Code]],"B0","")</f>
        <v>12175-1</v>
      </c>
      <c r="C29">
        <v>8</v>
      </c>
    </row>
    <row r="30" spans="1:3">
      <c r="A30" s="142" t="s">
        <v>805</v>
      </c>
      <c r="B30" t="str">
        <f>SUBSTITUTE(Table2[[#This Row],[ID Code]],"B0","")</f>
        <v>12176-1</v>
      </c>
      <c r="C30">
        <v>9</v>
      </c>
    </row>
    <row r="31" spans="1:3">
      <c r="A31" s="142" t="s">
        <v>806</v>
      </c>
      <c r="B31" t="str">
        <f>SUBSTITUTE(Table2[[#This Row],[ID Code]],"B0","")</f>
        <v>12177-1</v>
      </c>
      <c r="C31">
        <v>6</v>
      </c>
    </row>
    <row r="32" spans="1:3">
      <c r="A32" s="142" t="s">
        <v>807</v>
      </c>
      <c r="B32" t="str">
        <f>SUBSTITUTE(Table2[[#This Row],[ID Code]],"B0","")</f>
        <v>12238-1</v>
      </c>
      <c r="C32">
        <v>27</v>
      </c>
    </row>
    <row r="33" spans="1:3">
      <c r="A33" s="142" t="s">
        <v>808</v>
      </c>
      <c r="B33" t="str">
        <f>SUBSTITUTE(Table2[[#This Row],[ID Code]],"B0","")</f>
        <v>12261-1</v>
      </c>
      <c r="C33">
        <v>12</v>
      </c>
    </row>
    <row r="34" spans="1:3">
      <c r="A34" s="142" t="s">
        <v>809</v>
      </c>
      <c r="B34" t="str">
        <f>SUBSTITUTE(Table2[[#This Row],[ID Code]],"B0","")</f>
        <v>18071-1</v>
      </c>
      <c r="C34">
        <v>25</v>
      </c>
    </row>
    <row r="35" spans="1:3">
      <c r="A35" s="142" t="s">
        <v>810</v>
      </c>
      <c r="B35" t="str">
        <f>SUBSTITUTE(Table2[[#This Row],[ID Code]],"B0","")</f>
        <v>19027-1</v>
      </c>
      <c r="C35">
        <v>18</v>
      </c>
    </row>
    <row r="36" spans="1:3">
      <c r="A36" s="142" t="s">
        <v>811</v>
      </c>
      <c r="B36" t="str">
        <f>SUBSTITUTE(Table2[[#This Row],[ID Code]],"B0","")</f>
        <v>19028-1</v>
      </c>
      <c r="C36">
        <v>18</v>
      </c>
    </row>
    <row r="37" spans="1:3">
      <c r="A37" s="142" t="s">
        <v>812</v>
      </c>
      <c r="B37" t="str">
        <f>SUBSTITUTE(Table2[[#This Row],[ID Code]],"B0","")</f>
        <v>19299-1</v>
      </c>
      <c r="C37">
        <v>46</v>
      </c>
    </row>
    <row r="38" spans="1:3">
      <c r="A38" s="142" t="s">
        <v>813</v>
      </c>
      <c r="B38" t="str">
        <f>SUBSTITUTE(Table2[[#This Row],[ID Code]],"B0","")</f>
        <v>19300-1</v>
      </c>
      <c r="C38">
        <v>15</v>
      </c>
    </row>
    <row r="39" spans="1:3">
      <c r="A39" s="142" t="s">
        <v>814</v>
      </c>
      <c r="B39" t="str">
        <f>SUBSTITUTE(Table2[[#This Row],[ID Code]],"B0","")</f>
        <v>19481-1</v>
      </c>
      <c r="C39">
        <v>7</v>
      </c>
    </row>
    <row r="40" spans="1:3">
      <c r="A40" s="142" t="s">
        <v>815</v>
      </c>
      <c r="B40" t="str">
        <f>SUBSTITUTE(Table2[[#This Row],[ID Code]],"B0","")</f>
        <v>19577-1</v>
      </c>
      <c r="C40">
        <v>29</v>
      </c>
    </row>
    <row r="41" spans="1:3">
      <c r="A41" s="142" t="s">
        <v>816</v>
      </c>
      <c r="B41" t="str">
        <f>SUBSTITUTE(Table2[[#This Row],[ID Code]],"B0","")</f>
        <v>19578-1</v>
      </c>
      <c r="C41">
        <v>15</v>
      </c>
    </row>
    <row r="42" spans="1:3">
      <c r="A42" s="142" t="s">
        <v>817</v>
      </c>
      <c r="B42" t="str">
        <f>SUBSTITUTE(Table2[[#This Row],[ID Code]],"B0","")</f>
        <v>19579-1</v>
      </c>
      <c r="C42">
        <v>21</v>
      </c>
    </row>
    <row r="43" spans="1:3">
      <c r="A43" s="142" t="s">
        <v>818</v>
      </c>
      <c r="B43" t="str">
        <f>SUBSTITUTE(Table2[[#This Row],[ID Code]],"B0","")</f>
        <v>19775-1</v>
      </c>
      <c r="C43">
        <v>6</v>
      </c>
    </row>
    <row r="44" spans="1:3">
      <c r="A44" s="142" t="s">
        <v>819</v>
      </c>
      <c r="B44" t="str">
        <f>SUBSTITUTE(Table2[[#This Row],[ID Code]],"B0","")</f>
        <v>19776-1</v>
      </c>
      <c r="C44">
        <v>10</v>
      </c>
    </row>
    <row r="45" spans="1:3">
      <c r="A45" s="142" t="s">
        <v>820</v>
      </c>
      <c r="B45" t="str">
        <f>SUBSTITUTE(Table2[[#This Row],[ID Code]],"B0","")</f>
        <v>20163-1</v>
      </c>
      <c r="C45">
        <v>12</v>
      </c>
    </row>
    <row r="46" spans="1:3">
      <c r="A46" s="142" t="s">
        <v>821</v>
      </c>
      <c r="B46" t="str">
        <f>SUBSTITUTE(Table2[[#This Row],[ID Code]],"B0","")</f>
        <v>30141-1</v>
      </c>
      <c r="C46">
        <v>10</v>
      </c>
    </row>
    <row r="47" spans="1:3">
      <c r="A47" s="142" t="s">
        <v>822</v>
      </c>
      <c r="B47" t="str">
        <f>SUBSTITUTE(Table2[[#This Row],[ID Code]],"B0","")</f>
        <v>30142-1</v>
      </c>
      <c r="C47">
        <v>3</v>
      </c>
    </row>
    <row r="48" spans="1:3">
      <c r="A48" s="142" t="s">
        <v>823</v>
      </c>
      <c r="B48" t="str">
        <f>SUBSTITUTE(Table2[[#This Row],[ID Code]],"B0","")</f>
        <v>5186-1</v>
      </c>
      <c r="C48">
        <v>16</v>
      </c>
    </row>
    <row r="49" spans="1:3">
      <c r="A49" s="142" t="s">
        <v>824</v>
      </c>
      <c r="B49" t="str">
        <f>SUBSTITUTE(Table2[[#This Row],[ID Code]],"B0","")</f>
        <v>5186-2</v>
      </c>
      <c r="C49">
        <v>24</v>
      </c>
    </row>
    <row r="50" spans="1:3">
      <c r="A50" s="142" t="s">
        <v>825</v>
      </c>
      <c r="B50" t="str">
        <f>SUBSTITUTE(Table2[[#This Row],[ID Code]],"B0","")</f>
        <v>5226-2</v>
      </c>
      <c r="C50">
        <v>13</v>
      </c>
    </row>
    <row r="51" spans="1:3">
      <c r="A51" s="142" t="s">
        <v>826</v>
      </c>
      <c r="B51" t="str">
        <f>SUBSTITUTE(Table2[[#This Row],[ID Code]],"B0","")</f>
        <v>5314-1</v>
      </c>
      <c r="C51">
        <v>21</v>
      </c>
    </row>
    <row r="52" spans="1:3">
      <c r="A52" s="142" t="s">
        <v>827</v>
      </c>
      <c r="B52" t="str">
        <f>SUBSTITUTE(Table2[[#This Row],[ID Code]],"B0","")</f>
        <v>5314-2</v>
      </c>
      <c r="C52">
        <v>22</v>
      </c>
    </row>
    <row r="53" spans="1:3">
      <c r="A53" s="142" t="s">
        <v>828</v>
      </c>
      <c r="B53" t="str">
        <f>SUBSTITUTE(Table2[[#This Row],[ID Code]],"B0","")</f>
        <v>5320-1</v>
      </c>
      <c r="C53">
        <v>12</v>
      </c>
    </row>
    <row r="54" spans="1:3">
      <c r="A54" s="142" t="s">
        <v>829</v>
      </c>
      <c r="B54" t="str">
        <f>SUBSTITUTE(Table2[[#This Row],[ID Code]],"B0","")</f>
        <v>5349-1</v>
      </c>
      <c r="C54">
        <v>8</v>
      </c>
    </row>
    <row r="55" spans="1:3">
      <c r="A55" s="142" t="s">
        <v>830</v>
      </c>
      <c r="B55" t="str">
        <f>SUBSTITUTE(Table2[[#This Row],[ID Code]],"B0","")</f>
        <v>5392-1</v>
      </c>
      <c r="C55">
        <v>20</v>
      </c>
    </row>
    <row r="56" spans="1:3">
      <c r="A56" s="142" t="s">
        <v>831</v>
      </c>
      <c r="B56" t="str">
        <f>SUBSTITUTE(Table2[[#This Row],[ID Code]],"B0","")</f>
        <v>5398-1</v>
      </c>
      <c r="C56">
        <v>27</v>
      </c>
    </row>
    <row r="57" spans="1:3">
      <c r="A57" s="142" t="s">
        <v>832</v>
      </c>
      <c r="B57" t="str">
        <f>SUBSTITUTE(Table2[[#This Row],[ID Code]],"B0","")</f>
        <v>5410-1</v>
      </c>
      <c r="C57">
        <v>14</v>
      </c>
    </row>
    <row r="58" spans="1:3">
      <c r="A58" s="142" t="s">
        <v>833</v>
      </c>
      <c r="B58" t="str">
        <f>SUBSTITUTE(Table2[[#This Row],[ID Code]],"B0","")</f>
        <v>5478-1</v>
      </c>
      <c r="C58">
        <v>71</v>
      </c>
    </row>
    <row r="59" spans="1:3">
      <c r="A59" s="142" t="s">
        <v>834</v>
      </c>
      <c r="B59" t="str">
        <f>SUBSTITUTE(Table2[[#This Row],[ID Code]],"B0","")</f>
        <v>5478-2</v>
      </c>
      <c r="C59">
        <v>7</v>
      </c>
    </row>
    <row r="60" spans="1:3">
      <c r="A60" s="142" t="s">
        <v>835</v>
      </c>
      <c r="B60" t="str">
        <f>SUBSTITUTE(Table2[[#This Row],[ID Code]],"B0","")</f>
        <v>5481-1</v>
      </c>
      <c r="C60">
        <v>17</v>
      </c>
    </row>
    <row r="61" spans="1:3">
      <c r="A61" s="142" t="s">
        <v>836</v>
      </c>
      <c r="B61" t="str">
        <f>SUBSTITUTE(Table2[[#This Row],[ID Code]],"B0","")</f>
        <v>5546-1</v>
      </c>
      <c r="C61">
        <v>16</v>
      </c>
    </row>
    <row r="62" spans="1:3">
      <c r="A62" s="142" t="s">
        <v>837</v>
      </c>
      <c r="B62" t="str">
        <f>SUBSTITUTE(Table2[[#This Row],[ID Code]],"B0","")</f>
        <v>5550-1</v>
      </c>
      <c r="C62">
        <v>8</v>
      </c>
    </row>
    <row r="63" spans="1:3">
      <c r="A63" s="142" t="s">
        <v>838</v>
      </c>
      <c r="B63" t="str">
        <f>SUBSTITUTE(Table2[[#This Row],[ID Code]],"B0","")</f>
        <v>5560-1</v>
      </c>
      <c r="C63">
        <v>23</v>
      </c>
    </row>
    <row r="64" spans="1:3">
      <c r="A64" s="142" t="s">
        <v>839</v>
      </c>
      <c r="B64" t="str">
        <f>SUBSTITUTE(Table2[[#This Row],[ID Code]],"B0","")</f>
        <v>5574-1</v>
      </c>
      <c r="C64">
        <v>12</v>
      </c>
    </row>
    <row r="65" spans="1:3">
      <c r="A65" s="142" t="s">
        <v>840</v>
      </c>
      <c r="B65" t="str">
        <f>SUBSTITUTE(Table2[[#This Row],[ID Code]],"B0","")</f>
        <v>5574-2</v>
      </c>
      <c r="C65">
        <v>14</v>
      </c>
    </row>
    <row r="66" spans="1:3">
      <c r="A66" s="142" t="s">
        <v>841</v>
      </c>
      <c r="B66" t="str">
        <f>SUBSTITUTE(Table2[[#This Row],[ID Code]],"B0","")</f>
        <v>5610-1</v>
      </c>
      <c r="C66">
        <v>17</v>
      </c>
    </row>
    <row r="67" spans="1:3">
      <c r="A67" s="142" t="s">
        <v>842</v>
      </c>
      <c r="B67" t="str">
        <f>SUBSTITUTE(Table2[[#This Row],[ID Code]],"B0","")</f>
        <v>5613-1</v>
      </c>
      <c r="C67">
        <v>15</v>
      </c>
    </row>
    <row r="68" spans="1:3">
      <c r="A68" s="142" t="s">
        <v>843</v>
      </c>
      <c r="B68" t="str">
        <f>SUBSTITUTE(Table2[[#This Row],[ID Code]],"B0","")</f>
        <v>5635-1</v>
      </c>
      <c r="C68">
        <v>7</v>
      </c>
    </row>
    <row r="69" spans="1:3">
      <c r="A69" s="142" t="s">
        <v>844</v>
      </c>
      <c r="B69" t="str">
        <f>SUBSTITUTE(Table2[[#This Row],[ID Code]],"B0","")</f>
        <v>5638-1</v>
      </c>
      <c r="C69">
        <v>19</v>
      </c>
    </row>
    <row r="70" spans="1:3">
      <c r="A70" s="142" t="s">
        <v>845</v>
      </c>
      <c r="B70" t="str">
        <f>SUBSTITUTE(Table2[[#This Row],[ID Code]],"B0","")</f>
        <v>5706-1</v>
      </c>
      <c r="C70">
        <v>27</v>
      </c>
    </row>
    <row r="71" spans="1:3">
      <c r="A71" s="142" t="s">
        <v>846</v>
      </c>
      <c r="B71" t="str">
        <f>SUBSTITUTE(Table2[[#This Row],[ID Code]],"B0","")</f>
        <v>5707-1</v>
      </c>
      <c r="C71">
        <v>13</v>
      </c>
    </row>
    <row r="72" spans="1:3">
      <c r="A72" s="142" t="s">
        <v>847</v>
      </c>
      <c r="B72" t="str">
        <f>SUBSTITUTE(Table2[[#This Row],[ID Code]],"B0","")</f>
        <v>5708-1</v>
      </c>
      <c r="C72">
        <v>9</v>
      </c>
    </row>
    <row r="73" spans="1:3">
      <c r="A73" s="142" t="s">
        <v>848</v>
      </c>
      <c r="B73" t="str">
        <f>SUBSTITUTE(Table2[[#This Row],[ID Code]],"B0","")</f>
        <v>5719-2</v>
      </c>
      <c r="C73">
        <v>25</v>
      </c>
    </row>
    <row r="74" spans="1:3">
      <c r="A74" s="142" t="s">
        <v>849</v>
      </c>
      <c r="B74" t="str">
        <f>SUBSTITUTE(Table2[[#This Row],[ID Code]],"B0","")</f>
        <v>5732-1</v>
      </c>
      <c r="C74">
        <v>16</v>
      </c>
    </row>
    <row r="75" spans="1:3">
      <c r="A75" s="142" t="s">
        <v>850</v>
      </c>
      <c r="B75" t="str">
        <f>SUBSTITUTE(Table2[[#This Row],[ID Code]],"B0","")</f>
        <v>5734-1</v>
      </c>
      <c r="C75">
        <v>36</v>
      </c>
    </row>
    <row r="76" spans="1:3">
      <c r="A76" s="142" t="s">
        <v>851</v>
      </c>
      <c r="B76" t="str">
        <f>SUBSTITUTE(Table2[[#This Row],[ID Code]],"B0","")</f>
        <v>5810-1</v>
      </c>
      <c r="C76">
        <v>20</v>
      </c>
    </row>
    <row r="77" spans="1:3">
      <c r="A77" s="142" t="s">
        <v>852</v>
      </c>
      <c r="B77" t="str">
        <f>SUBSTITUTE(Table2[[#This Row],[ID Code]],"B0","")</f>
        <v>5859-1</v>
      </c>
      <c r="C77">
        <v>38</v>
      </c>
    </row>
    <row r="78" spans="1:3">
      <c r="A78" s="142" t="s">
        <v>853</v>
      </c>
      <c r="B78" t="str">
        <f>SUBSTITUTE(Table2[[#This Row],[ID Code]],"B0","")</f>
        <v>5866-1</v>
      </c>
      <c r="C78">
        <v>16</v>
      </c>
    </row>
    <row r="79" spans="1:3">
      <c r="A79" s="142" t="s">
        <v>854</v>
      </c>
      <c r="B79" t="str">
        <f>SUBSTITUTE(Table2[[#This Row],[ID Code]],"B0","")</f>
        <v>5877-1</v>
      </c>
      <c r="C79">
        <v>19</v>
      </c>
    </row>
    <row r="80" spans="1:3">
      <c r="A80" s="142" t="s">
        <v>855</v>
      </c>
      <c r="B80" t="str">
        <f>SUBSTITUTE(Table2[[#This Row],[ID Code]],"B0","")</f>
        <v>5889-1</v>
      </c>
      <c r="C80">
        <v>20</v>
      </c>
    </row>
    <row r="81" spans="1:3">
      <c r="A81" s="142" t="s">
        <v>856</v>
      </c>
      <c r="B81" t="str">
        <f>SUBSTITUTE(Table2[[#This Row],[ID Code]],"B0","")</f>
        <v>5894-1</v>
      </c>
      <c r="C81">
        <v>20</v>
      </c>
    </row>
    <row r="82" spans="1:3">
      <c r="A82" s="142" t="s">
        <v>857</v>
      </c>
      <c r="B82" t="str">
        <f>SUBSTITUTE(Table2[[#This Row],[ID Code]],"B0","")</f>
        <v>5916-1</v>
      </c>
      <c r="C82">
        <v>14</v>
      </c>
    </row>
    <row r="83" spans="1:3">
      <c r="A83" s="142" t="s">
        <v>858</v>
      </c>
      <c r="B83" t="str">
        <f>SUBSTITUTE(Table2[[#This Row],[ID Code]],"B0","")</f>
        <v>5934-1</v>
      </c>
      <c r="C83">
        <v>15</v>
      </c>
    </row>
    <row r="84" spans="1:3">
      <c r="A84" s="142" t="s">
        <v>859</v>
      </c>
      <c r="B84" t="str">
        <f>SUBSTITUTE(Table2[[#This Row],[ID Code]],"B0","")</f>
        <v>5964-1</v>
      </c>
      <c r="C84">
        <v>13</v>
      </c>
    </row>
    <row r="85" spans="1:3">
      <c r="A85" s="142" t="s">
        <v>860</v>
      </c>
      <c r="B85" t="str">
        <f>SUBSTITUTE(Table2[[#This Row],[ID Code]],"B0","")</f>
        <v>6007-1</v>
      </c>
      <c r="C85">
        <v>6</v>
      </c>
    </row>
    <row r="86" spans="1:3">
      <c r="A86" s="142" t="s">
        <v>861</v>
      </c>
      <c r="B86" t="str">
        <f>SUBSTITUTE(Table2[[#This Row],[ID Code]],"B0","")</f>
        <v>6068-1</v>
      </c>
      <c r="C86">
        <v>18</v>
      </c>
    </row>
    <row r="87" spans="1:3">
      <c r="A87" s="142" t="s">
        <v>862</v>
      </c>
      <c r="B87" t="str">
        <f>SUBSTITUTE(Table2[[#This Row],[ID Code]],"B0","")</f>
        <v>6082-1</v>
      </c>
      <c r="C87">
        <v>16</v>
      </c>
    </row>
    <row r="88" spans="1:3">
      <c r="A88" s="142" t="s">
        <v>863</v>
      </c>
      <c r="B88" t="str">
        <f>SUBSTITUTE(Table2[[#This Row],[ID Code]],"B0","")</f>
        <v>6133-1</v>
      </c>
      <c r="C88">
        <v>10</v>
      </c>
    </row>
    <row r="89" spans="1:3">
      <c r="A89" s="142" t="s">
        <v>864</v>
      </c>
      <c r="B89" t="str">
        <f>SUBSTITUTE(Table2[[#This Row],[ID Code]],"B0","")</f>
        <v>6139-1</v>
      </c>
      <c r="C89">
        <v>20</v>
      </c>
    </row>
    <row r="90" spans="1:3">
      <c r="A90" s="142" t="s">
        <v>865</v>
      </c>
      <c r="B90" t="str">
        <f>SUBSTITUTE(Table2[[#This Row],[ID Code]],"B0","")</f>
        <v>6161-1</v>
      </c>
      <c r="C90">
        <v>13</v>
      </c>
    </row>
    <row r="91" spans="1:3">
      <c r="A91" s="142" t="s">
        <v>866</v>
      </c>
      <c r="B91" t="str">
        <f>SUBSTITUTE(Table2[[#This Row],[ID Code]],"B0","")</f>
        <v>6167-1</v>
      </c>
      <c r="C91">
        <v>19</v>
      </c>
    </row>
    <row r="92" spans="1:3">
      <c r="A92" s="142" t="s">
        <v>867</v>
      </c>
      <c r="B92" t="str">
        <f>SUBSTITUTE(Table2[[#This Row],[ID Code]],"B0","")</f>
        <v>6168-1</v>
      </c>
      <c r="C92">
        <v>24</v>
      </c>
    </row>
    <row r="93" spans="1:3">
      <c r="A93" s="142" t="s">
        <v>868</v>
      </c>
      <c r="B93" t="str">
        <f>SUBSTITUTE(Table2[[#This Row],[ID Code]],"B0","")</f>
        <v>6185-1</v>
      </c>
      <c r="C93">
        <v>11</v>
      </c>
    </row>
    <row r="94" spans="1:3">
      <c r="A94" s="142" t="s">
        <v>869</v>
      </c>
      <c r="B94" t="str">
        <f>SUBSTITUTE(Table2[[#This Row],[ID Code]],"B0","")</f>
        <v>6197-1</v>
      </c>
      <c r="C94">
        <v>8</v>
      </c>
    </row>
    <row r="95" spans="1:3">
      <c r="A95" s="142" t="s">
        <v>870</v>
      </c>
      <c r="B95" t="str">
        <f>SUBSTITUTE(Table2[[#This Row],[ID Code]],"B0","")</f>
        <v>6208-1</v>
      </c>
      <c r="C95">
        <v>11</v>
      </c>
    </row>
    <row r="96" spans="1:3">
      <c r="A96" s="142" t="s">
        <v>871</v>
      </c>
      <c r="B96" t="str">
        <f>SUBSTITUTE(Table2[[#This Row],[ID Code]],"B0","")</f>
        <v>6254-1</v>
      </c>
      <c r="C96">
        <v>19</v>
      </c>
    </row>
    <row r="97" spans="1:3">
      <c r="A97" s="142" t="s">
        <v>872</v>
      </c>
      <c r="B97" t="str">
        <f>SUBSTITUTE(Table2[[#This Row],[ID Code]],"B0","")</f>
        <v>6271-1</v>
      </c>
      <c r="C97">
        <v>7</v>
      </c>
    </row>
    <row r="98" spans="1:3">
      <c r="A98" s="142" t="s">
        <v>873</v>
      </c>
      <c r="B98" t="str">
        <f>SUBSTITUTE(Table2[[#This Row],[ID Code]],"B0","")</f>
        <v>6408-1</v>
      </c>
      <c r="C98">
        <v>17</v>
      </c>
    </row>
    <row r="99" spans="1:3">
      <c r="A99" s="142" t="s">
        <v>874</v>
      </c>
      <c r="B99" t="str">
        <f>SUBSTITUTE(Table2[[#This Row],[ID Code]],"B0","")</f>
        <v>6456-1</v>
      </c>
      <c r="C99">
        <v>15</v>
      </c>
    </row>
    <row r="100" spans="1:3">
      <c r="A100" s="142" t="s">
        <v>875</v>
      </c>
      <c r="B100" t="str">
        <f>SUBSTITUTE(Table2[[#This Row],[ID Code]],"B0","")</f>
        <v>6482-1</v>
      </c>
      <c r="C100">
        <v>38</v>
      </c>
    </row>
    <row r="101" spans="1:3">
      <c r="A101" s="142" t="s">
        <v>876</v>
      </c>
      <c r="B101" t="str">
        <f>SUBSTITUTE(Table2[[#This Row],[ID Code]],"B0","")</f>
        <v>6520-1</v>
      </c>
      <c r="C101">
        <v>8</v>
      </c>
    </row>
    <row r="102" spans="1:3">
      <c r="A102" s="142" t="s">
        <v>877</v>
      </c>
      <c r="B102" t="str">
        <f>SUBSTITUTE(Table2[[#This Row],[ID Code]],"B0","")</f>
        <v>6537-1</v>
      </c>
      <c r="C102">
        <v>19</v>
      </c>
    </row>
    <row r="103" spans="1:3">
      <c r="A103" s="142" t="s">
        <v>878</v>
      </c>
      <c r="B103" t="str">
        <f>SUBSTITUTE(Table2[[#This Row],[ID Code]],"B0","")</f>
        <v>6564-1</v>
      </c>
      <c r="C103">
        <v>8</v>
      </c>
    </row>
    <row r="104" spans="1:3">
      <c r="A104" s="142" t="s">
        <v>879</v>
      </c>
      <c r="B104" t="str">
        <f>SUBSTITUTE(Table2[[#This Row],[ID Code]],"B0","")</f>
        <v>6565-1</v>
      </c>
      <c r="C104">
        <v>20</v>
      </c>
    </row>
    <row r="105" spans="1:3">
      <c r="A105" s="142" t="s">
        <v>880</v>
      </c>
      <c r="B105" t="str">
        <f>SUBSTITUTE(Table2[[#This Row],[ID Code]],"B0","")</f>
        <v>6605-1</v>
      </c>
      <c r="C105">
        <v>17</v>
      </c>
    </row>
    <row r="106" spans="1:3">
      <c r="A106" s="142" t="s">
        <v>881</v>
      </c>
      <c r="B106" t="str">
        <f>SUBSTITUTE(Table2[[#This Row],[ID Code]],"B0","")</f>
        <v>6613-1</v>
      </c>
      <c r="C106">
        <v>16</v>
      </c>
    </row>
    <row r="107" spans="1:3">
      <c r="A107" s="142" t="s">
        <v>882</v>
      </c>
      <c r="B107" t="str">
        <f>SUBSTITUTE(Table2[[#This Row],[ID Code]],"B0","")</f>
        <v>6624-1</v>
      </c>
      <c r="C107">
        <v>17</v>
      </c>
    </row>
    <row r="108" spans="1:3">
      <c r="A108" s="142" t="s">
        <v>883</v>
      </c>
      <c r="B108" t="str">
        <f>SUBSTITUTE(Table2[[#This Row],[ID Code]],"B0","")</f>
        <v>6651-1</v>
      </c>
      <c r="C108">
        <v>25</v>
      </c>
    </row>
    <row r="109" spans="1:3">
      <c r="A109" s="142" t="s">
        <v>884</v>
      </c>
      <c r="B109" t="str">
        <f>SUBSTITUTE(Table2[[#This Row],[ID Code]],"B0","")</f>
        <v>6669-1</v>
      </c>
      <c r="C109">
        <v>10</v>
      </c>
    </row>
    <row r="110" spans="1:3">
      <c r="A110" s="142" t="s">
        <v>885</v>
      </c>
      <c r="B110" t="str">
        <f>SUBSTITUTE(Table2[[#This Row],[ID Code]],"B0","")</f>
        <v>6681-1</v>
      </c>
      <c r="C110">
        <v>13</v>
      </c>
    </row>
    <row r="111" spans="1:3">
      <c r="A111" s="142" t="s">
        <v>886</v>
      </c>
      <c r="B111" t="str">
        <f>SUBSTITUTE(Table2[[#This Row],[ID Code]],"B0","")</f>
        <v>6711-1</v>
      </c>
      <c r="C111">
        <v>19</v>
      </c>
    </row>
    <row r="112" spans="1:3">
      <c r="A112" s="142" t="s">
        <v>887</v>
      </c>
      <c r="B112" t="str">
        <f>SUBSTITUTE(Table2[[#This Row],[ID Code]],"B0","")</f>
        <v>6732-1</v>
      </c>
      <c r="C112">
        <v>20</v>
      </c>
    </row>
    <row r="113" spans="1:3">
      <c r="A113" s="142" t="s">
        <v>888</v>
      </c>
      <c r="B113" t="str">
        <f>SUBSTITUTE(Table2[[#This Row],[ID Code]],"B0","")</f>
        <v>6747-1</v>
      </c>
      <c r="C113">
        <v>10</v>
      </c>
    </row>
    <row r="114" spans="1:3">
      <c r="A114" s="142" t="s">
        <v>889</v>
      </c>
      <c r="B114" t="str">
        <f>SUBSTITUTE(Table2[[#This Row],[ID Code]],"B0","")</f>
        <v>6752-1</v>
      </c>
      <c r="C114">
        <v>24</v>
      </c>
    </row>
    <row r="115" spans="1:3">
      <c r="A115" s="142" t="s">
        <v>890</v>
      </c>
      <c r="B115" t="str">
        <f>SUBSTITUTE(Table2[[#This Row],[ID Code]],"B0","")</f>
        <v>6804-1</v>
      </c>
      <c r="C115">
        <v>25</v>
      </c>
    </row>
    <row r="116" spans="1:3">
      <c r="A116" s="142" t="s">
        <v>891</v>
      </c>
      <c r="B116" t="str">
        <f>SUBSTITUTE(Table2[[#This Row],[ID Code]],"B0","")</f>
        <v>6805-1</v>
      </c>
      <c r="C116">
        <v>18</v>
      </c>
    </row>
    <row r="117" spans="1:3">
      <c r="A117" s="142" t="s">
        <v>892</v>
      </c>
      <c r="B117" t="str">
        <f>SUBSTITUTE(Table2[[#This Row],[ID Code]],"B0","")</f>
        <v>6808-1</v>
      </c>
      <c r="C117">
        <v>10</v>
      </c>
    </row>
    <row r="118" spans="1:3">
      <c r="A118" s="142" t="s">
        <v>893</v>
      </c>
      <c r="B118" t="str">
        <f>SUBSTITUTE(Table2[[#This Row],[ID Code]],"B0","")</f>
        <v>6811-1</v>
      </c>
      <c r="C118">
        <v>17</v>
      </c>
    </row>
    <row r="119" spans="1:3">
      <c r="A119" s="142" t="s">
        <v>894</v>
      </c>
      <c r="B119" t="str">
        <f>SUBSTITUTE(Table2[[#This Row],[ID Code]],"B0","")</f>
        <v>6814-1</v>
      </c>
      <c r="C119">
        <v>13</v>
      </c>
    </row>
    <row r="120" spans="1:3">
      <c r="A120" s="142" t="s">
        <v>895</v>
      </c>
      <c r="B120" t="str">
        <f>SUBSTITUTE(Table2[[#This Row],[ID Code]],"B0","")</f>
        <v>6869-1</v>
      </c>
      <c r="C120">
        <v>31</v>
      </c>
    </row>
    <row r="121" spans="1:3">
      <c r="A121" s="142" t="s">
        <v>896</v>
      </c>
      <c r="B121" t="str">
        <f>SUBSTITUTE(Table2[[#This Row],[ID Code]],"B0","")</f>
        <v>6881-1</v>
      </c>
      <c r="C121">
        <v>16</v>
      </c>
    </row>
    <row r="122" spans="1:3">
      <c r="A122" s="142" t="s">
        <v>897</v>
      </c>
      <c r="B122" t="str">
        <f>SUBSTITUTE(Table2[[#This Row],[ID Code]],"B0","")</f>
        <v>6915-1</v>
      </c>
      <c r="C122">
        <v>20</v>
      </c>
    </row>
    <row r="123" spans="1:3">
      <c r="A123" s="142" t="s">
        <v>898</v>
      </c>
      <c r="B123" t="str">
        <f>SUBSTITUTE(Table2[[#This Row],[ID Code]],"B0","")</f>
        <v>6934-1</v>
      </c>
      <c r="C123">
        <v>7</v>
      </c>
    </row>
    <row r="124" spans="1:3">
      <c r="A124" s="142" t="s">
        <v>899</v>
      </c>
      <c r="B124" t="str">
        <f>SUBSTITUTE(Table2[[#This Row],[ID Code]],"B0","")</f>
        <v>6938-1</v>
      </c>
      <c r="C124">
        <v>17</v>
      </c>
    </row>
    <row r="125" spans="1:3">
      <c r="A125" s="142" t="s">
        <v>900</v>
      </c>
      <c r="B125" t="str">
        <f>SUBSTITUTE(Table2[[#This Row],[ID Code]],"B0","")</f>
        <v>8111-1</v>
      </c>
      <c r="C125">
        <v>5</v>
      </c>
    </row>
    <row r="126" spans="1:3">
      <c r="A126" s="142" t="s">
        <v>901</v>
      </c>
      <c r="B126" t="str">
        <f>SUBSTITUTE(Table2[[#This Row],[ID Code]],"B0","")</f>
        <v>8111-2</v>
      </c>
      <c r="C126">
        <v>12</v>
      </c>
    </row>
    <row r="127" spans="1:3">
      <c r="A127" s="142" t="s">
        <v>902</v>
      </c>
      <c r="B127" t="str">
        <f>SUBSTITUTE(Table2[[#This Row],[ID Code]],"B0","")</f>
        <v>8141-1</v>
      </c>
      <c r="C127">
        <v>7</v>
      </c>
    </row>
    <row r="128" spans="1:3">
      <c r="A128" s="142" t="s">
        <v>903</v>
      </c>
      <c r="B128" t="str">
        <f>SUBSTITUTE(Table2[[#This Row],[ID Code]],"B0","")</f>
        <v>8245-1</v>
      </c>
      <c r="C128">
        <v>6</v>
      </c>
    </row>
    <row r="129" spans="1:3">
      <c r="A129" s="142" t="s">
        <v>904</v>
      </c>
      <c r="B129" t="str">
        <f>SUBSTITUTE(Table2[[#This Row],[ID Code]],"B0","")</f>
        <v>8325-1</v>
      </c>
      <c r="C129">
        <v>14</v>
      </c>
    </row>
    <row r="130" spans="1:3">
      <c r="A130" s="142" t="s">
        <v>905</v>
      </c>
      <c r="B130" t="str">
        <f>SUBSTITUTE(Table2[[#This Row],[ID Code]],"B0","")</f>
        <v>8330-1</v>
      </c>
      <c r="C130">
        <v>15</v>
      </c>
    </row>
    <row r="131" spans="1:3">
      <c r="A131" s="142" t="s">
        <v>906</v>
      </c>
      <c r="B131" t="str">
        <f>SUBSTITUTE(Table2[[#This Row],[ID Code]],"B0","")</f>
        <v>8338-1</v>
      </c>
      <c r="C131">
        <v>25</v>
      </c>
    </row>
    <row r="132" spans="1:3">
      <c r="A132" s="142" t="s">
        <v>907</v>
      </c>
      <c r="B132" t="str">
        <f>SUBSTITUTE(Table2[[#This Row],[ID Code]],"B0","")</f>
        <v>8339-1</v>
      </c>
      <c r="C132">
        <v>9</v>
      </c>
    </row>
    <row r="133" spans="1:3">
      <c r="A133" s="142" t="s">
        <v>908</v>
      </c>
      <c r="B133" t="str">
        <f>SUBSTITUTE(Table2[[#This Row],[ID Code]],"B0","")</f>
        <v>8344-1</v>
      </c>
      <c r="C133">
        <v>36</v>
      </c>
    </row>
    <row r="134" spans="1:3">
      <c r="A134" s="142" t="s">
        <v>909</v>
      </c>
      <c r="B134" t="str">
        <f>SUBSTITUTE(Table2[[#This Row],[ID Code]],"B0","")</f>
        <v>8367-1</v>
      </c>
      <c r="C134">
        <v>6</v>
      </c>
    </row>
    <row r="135" spans="1:3">
      <c r="A135" s="142" t="s">
        <v>910</v>
      </c>
      <c r="B135" t="str">
        <f>SUBSTITUTE(Table2[[#This Row],[ID Code]],"B0","")</f>
        <v>8408-1</v>
      </c>
      <c r="C135">
        <v>2</v>
      </c>
    </row>
    <row r="136" spans="1:3">
      <c r="A136" s="142" t="s">
        <v>911</v>
      </c>
      <c r="B136" t="str">
        <f>SUBSTITUTE(Table2[[#This Row],[ID Code]],"B0","")</f>
        <v>Grand Total</v>
      </c>
      <c r="C136">
        <v>2251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EB91-0A10-422C-A750-6646140C6B3E}">
  <sheetPr>
    <tabColor theme="1" tint="0.499984740745262"/>
  </sheetPr>
  <dimension ref="A1:C231"/>
  <sheetViews>
    <sheetView workbookViewId="0">
      <selection activeCell="H12" sqref="H12"/>
    </sheetView>
  </sheetViews>
  <sheetFormatPr defaultRowHeight="14.5"/>
  <cols>
    <col min="1" max="1" width="21.81640625" customWidth="1"/>
    <col min="2" max="2" width="21.1796875" customWidth="1"/>
    <col min="3" max="3" width="14.453125" customWidth="1"/>
  </cols>
  <sheetData>
    <row r="1" spans="1:3">
      <c r="A1" t="s">
        <v>988</v>
      </c>
      <c r="B1" t="s">
        <v>776</v>
      </c>
      <c r="C1" t="s">
        <v>1082</v>
      </c>
    </row>
    <row r="2" spans="1:3">
      <c r="A2" t="s">
        <v>989</v>
      </c>
      <c r="B2">
        <v>3</v>
      </c>
      <c r="C2" t="s">
        <v>100</v>
      </c>
    </row>
    <row r="3" spans="1:3">
      <c r="A3" t="s">
        <v>990</v>
      </c>
      <c r="B3">
        <v>4</v>
      </c>
      <c r="C3" t="s">
        <v>104</v>
      </c>
    </row>
    <row r="4" spans="1:3">
      <c r="A4" t="s">
        <v>991</v>
      </c>
      <c r="B4">
        <v>4</v>
      </c>
      <c r="C4" t="s">
        <v>106</v>
      </c>
    </row>
    <row r="5" spans="1:3">
      <c r="A5" t="s">
        <v>992</v>
      </c>
      <c r="B5">
        <v>7</v>
      </c>
      <c r="C5" t="s">
        <v>108</v>
      </c>
    </row>
    <row r="6" spans="1:3">
      <c r="A6" t="s">
        <v>993</v>
      </c>
      <c r="B6">
        <v>2</v>
      </c>
      <c r="C6" t="s">
        <v>110</v>
      </c>
    </row>
    <row r="7" spans="1:3">
      <c r="A7" t="s">
        <v>994</v>
      </c>
      <c r="B7">
        <v>1</v>
      </c>
      <c r="C7" t="s">
        <v>114</v>
      </c>
    </row>
    <row r="8" spans="1:3">
      <c r="A8" t="s">
        <v>995</v>
      </c>
      <c r="B8">
        <v>4</v>
      </c>
      <c r="C8" t="s">
        <v>914</v>
      </c>
    </row>
    <row r="9" spans="1:3">
      <c r="A9" t="s">
        <v>996</v>
      </c>
      <c r="B9">
        <v>4</v>
      </c>
      <c r="C9" t="s">
        <v>116</v>
      </c>
    </row>
    <row r="10" spans="1:3">
      <c r="A10" t="s">
        <v>997</v>
      </c>
      <c r="B10">
        <v>1</v>
      </c>
      <c r="C10" t="s">
        <v>122</v>
      </c>
    </row>
    <row r="11" spans="1:3">
      <c r="A11" t="s">
        <v>998</v>
      </c>
      <c r="B11">
        <v>2</v>
      </c>
      <c r="C11" t="s">
        <v>124</v>
      </c>
    </row>
    <row r="12" spans="1:3">
      <c r="A12" t="s">
        <v>999</v>
      </c>
      <c r="B12">
        <v>3</v>
      </c>
      <c r="C12" t="s">
        <v>126</v>
      </c>
    </row>
    <row r="13" spans="1:3">
      <c r="A13" t="s">
        <v>1000</v>
      </c>
      <c r="B13">
        <v>2</v>
      </c>
      <c r="C13" t="s">
        <v>128</v>
      </c>
    </row>
    <row r="14" spans="1:3">
      <c r="A14" t="s">
        <v>1001</v>
      </c>
      <c r="B14">
        <v>9</v>
      </c>
      <c r="C14" t="s">
        <v>130</v>
      </c>
    </row>
    <row r="15" spans="1:3">
      <c r="A15" t="s">
        <v>1002</v>
      </c>
      <c r="B15">
        <v>2</v>
      </c>
      <c r="C15" t="s">
        <v>132</v>
      </c>
    </row>
    <row r="16" spans="1:3">
      <c r="A16" t="s">
        <v>1003</v>
      </c>
      <c r="B16">
        <v>10</v>
      </c>
      <c r="C16" t="s">
        <v>134</v>
      </c>
    </row>
    <row r="17" spans="1:3">
      <c r="A17" t="s">
        <v>1004</v>
      </c>
      <c r="B17">
        <v>1</v>
      </c>
      <c r="C17" t="s">
        <v>136</v>
      </c>
    </row>
    <row r="18" spans="1:3">
      <c r="A18" t="s">
        <v>1005</v>
      </c>
      <c r="B18">
        <v>10</v>
      </c>
      <c r="C18" t="s">
        <v>142</v>
      </c>
    </row>
    <row r="19" spans="1:3">
      <c r="A19" t="s">
        <v>1006</v>
      </c>
      <c r="B19">
        <v>5</v>
      </c>
      <c r="C19" t="s">
        <v>144</v>
      </c>
    </row>
    <row r="20" spans="1:3">
      <c r="A20" t="s">
        <v>1007</v>
      </c>
      <c r="B20">
        <v>4</v>
      </c>
      <c r="C20" t="s">
        <v>146</v>
      </c>
    </row>
    <row r="21" spans="1:3">
      <c r="A21" t="s">
        <v>1008</v>
      </c>
      <c r="B21">
        <v>1</v>
      </c>
      <c r="C21" t="s">
        <v>148</v>
      </c>
    </row>
    <row r="22" spans="1:3">
      <c r="A22" t="s">
        <v>1009</v>
      </c>
      <c r="B22">
        <v>5</v>
      </c>
      <c r="C22" t="s">
        <v>150</v>
      </c>
    </row>
    <row r="23" spans="1:3">
      <c r="A23" t="s">
        <v>1010</v>
      </c>
      <c r="B23">
        <v>4</v>
      </c>
      <c r="C23" t="s">
        <v>152</v>
      </c>
    </row>
    <row r="24" spans="1:3">
      <c r="A24" t="s">
        <v>1011</v>
      </c>
      <c r="B24">
        <v>3</v>
      </c>
      <c r="C24" t="s">
        <v>156</v>
      </c>
    </row>
    <row r="25" spans="1:3">
      <c r="A25" t="s">
        <v>1012</v>
      </c>
      <c r="B25">
        <v>3</v>
      </c>
      <c r="C25" t="s">
        <v>164</v>
      </c>
    </row>
    <row r="26" spans="1:3">
      <c r="A26" t="s">
        <v>1013</v>
      </c>
      <c r="B26">
        <v>3</v>
      </c>
      <c r="C26" t="s">
        <v>1014</v>
      </c>
    </row>
    <row r="27" spans="1:3">
      <c r="A27" t="s">
        <v>962</v>
      </c>
      <c r="B27">
        <v>1</v>
      </c>
      <c r="C27" t="s">
        <v>168</v>
      </c>
    </row>
    <row r="28" spans="1:3">
      <c r="A28" t="s">
        <v>1015</v>
      </c>
      <c r="B28">
        <v>2</v>
      </c>
      <c r="C28" t="s">
        <v>1016</v>
      </c>
    </row>
    <row r="29" spans="1:3">
      <c r="A29" t="s">
        <v>1017</v>
      </c>
      <c r="B29">
        <v>4</v>
      </c>
      <c r="C29" t="s">
        <v>174</v>
      </c>
    </row>
    <row r="30" spans="1:3">
      <c r="A30" t="s">
        <v>1018</v>
      </c>
      <c r="B30">
        <v>3</v>
      </c>
      <c r="C30" t="s">
        <v>172</v>
      </c>
    </row>
    <row r="31" spans="1:3">
      <c r="A31" t="s">
        <v>1019</v>
      </c>
      <c r="B31">
        <v>17</v>
      </c>
      <c r="C31" t="s">
        <v>176</v>
      </c>
    </row>
    <row r="32" spans="1:3">
      <c r="A32" t="s">
        <v>1020</v>
      </c>
      <c r="B32">
        <v>4</v>
      </c>
      <c r="C32" t="s">
        <v>180</v>
      </c>
    </row>
    <row r="33" spans="1:3">
      <c r="A33" t="s">
        <v>1021</v>
      </c>
      <c r="B33">
        <v>11</v>
      </c>
      <c r="C33" t="s">
        <v>184</v>
      </c>
    </row>
    <row r="34" spans="1:3">
      <c r="A34" t="s">
        <v>1022</v>
      </c>
      <c r="B34">
        <v>3</v>
      </c>
      <c r="C34" t="s">
        <v>186</v>
      </c>
    </row>
    <row r="35" spans="1:3">
      <c r="A35" t="s">
        <v>1023</v>
      </c>
      <c r="B35">
        <v>5</v>
      </c>
      <c r="C35" t="s">
        <v>192</v>
      </c>
    </row>
    <row r="36" spans="1:3">
      <c r="A36" t="s">
        <v>1024</v>
      </c>
      <c r="B36">
        <v>1</v>
      </c>
      <c r="C36" t="s">
        <v>200</v>
      </c>
    </row>
    <row r="37" spans="1:3">
      <c r="A37" t="s">
        <v>1025</v>
      </c>
      <c r="B37">
        <v>4</v>
      </c>
      <c r="C37" t="s">
        <v>202</v>
      </c>
    </row>
    <row r="38" spans="1:3">
      <c r="A38" t="s">
        <v>1026</v>
      </c>
      <c r="B38">
        <v>4</v>
      </c>
      <c r="C38" t="s">
        <v>206</v>
      </c>
    </row>
    <row r="39" spans="1:3">
      <c r="A39" t="s">
        <v>1027</v>
      </c>
      <c r="B39">
        <v>12</v>
      </c>
      <c r="C39" t="s">
        <v>208</v>
      </c>
    </row>
    <row r="40" spans="1:3">
      <c r="A40" t="s">
        <v>948</v>
      </c>
      <c r="B40">
        <v>18</v>
      </c>
      <c r="C40" t="s">
        <v>98</v>
      </c>
    </row>
    <row r="41" spans="1:3">
      <c r="A41" t="s">
        <v>1028</v>
      </c>
      <c r="B41">
        <v>8</v>
      </c>
      <c r="C41" t="s">
        <v>215</v>
      </c>
    </row>
    <row r="42" spans="1:3">
      <c r="A42" t="s">
        <v>1029</v>
      </c>
      <c r="B42">
        <v>2</v>
      </c>
      <c r="C42" t="s">
        <v>217</v>
      </c>
    </row>
    <row r="43" spans="1:3">
      <c r="A43" t="s">
        <v>1030</v>
      </c>
      <c r="B43">
        <v>3</v>
      </c>
      <c r="C43" t="s">
        <v>219</v>
      </c>
    </row>
    <row r="44" spans="1:3">
      <c r="A44" t="s">
        <v>1031</v>
      </c>
      <c r="B44">
        <v>2</v>
      </c>
      <c r="C44" t="s">
        <v>221</v>
      </c>
    </row>
    <row r="45" spans="1:3">
      <c r="A45" t="s">
        <v>1032</v>
      </c>
      <c r="B45">
        <v>8</v>
      </c>
      <c r="C45" t="s">
        <v>923</v>
      </c>
    </row>
    <row r="46" spans="1:3">
      <c r="A46" t="s">
        <v>1033</v>
      </c>
      <c r="B46">
        <v>10</v>
      </c>
      <c r="C46" t="s">
        <v>225</v>
      </c>
    </row>
    <row r="47" spans="1:3">
      <c r="A47" t="s">
        <v>1034</v>
      </c>
      <c r="B47">
        <v>2</v>
      </c>
      <c r="C47" t="s">
        <v>233</v>
      </c>
    </row>
    <row r="48" spans="1:3">
      <c r="A48" t="s">
        <v>1035</v>
      </c>
      <c r="B48">
        <v>5</v>
      </c>
      <c r="C48" t="s">
        <v>235</v>
      </c>
    </row>
    <row r="49" spans="1:3">
      <c r="A49" t="s">
        <v>1036</v>
      </c>
      <c r="B49">
        <v>6</v>
      </c>
      <c r="C49" t="s">
        <v>915</v>
      </c>
    </row>
    <row r="50" spans="1:3">
      <c r="A50" t="s">
        <v>1037</v>
      </c>
      <c r="B50">
        <v>6</v>
      </c>
      <c r="C50" t="s">
        <v>1038</v>
      </c>
    </row>
    <row r="51" spans="1:3">
      <c r="A51" t="s">
        <v>1039</v>
      </c>
      <c r="B51">
        <v>5</v>
      </c>
      <c r="C51" t="s">
        <v>238</v>
      </c>
    </row>
    <row r="52" spans="1:3">
      <c r="A52" t="s">
        <v>239</v>
      </c>
      <c r="B52">
        <v>3</v>
      </c>
      <c r="C52" t="s">
        <v>71</v>
      </c>
    </row>
    <row r="53" spans="1:3">
      <c r="A53" t="s">
        <v>1040</v>
      </c>
      <c r="B53">
        <v>20</v>
      </c>
      <c r="C53" t="s">
        <v>241</v>
      </c>
    </row>
    <row r="54" spans="1:3">
      <c r="A54" t="s">
        <v>1041</v>
      </c>
      <c r="B54">
        <v>3</v>
      </c>
      <c r="C54" t="s">
        <v>243</v>
      </c>
    </row>
    <row r="55" spans="1:3">
      <c r="A55" t="s">
        <v>1042</v>
      </c>
      <c r="B55">
        <v>1</v>
      </c>
      <c r="C55" t="s">
        <v>1043</v>
      </c>
    </row>
    <row r="56" spans="1:3">
      <c r="A56" t="s">
        <v>1044</v>
      </c>
      <c r="B56">
        <v>6</v>
      </c>
      <c r="C56" t="s">
        <v>249</v>
      </c>
    </row>
    <row r="57" spans="1:3">
      <c r="A57" t="s">
        <v>1045</v>
      </c>
      <c r="B57">
        <v>10</v>
      </c>
      <c r="C57" t="s">
        <v>251</v>
      </c>
    </row>
    <row r="58" spans="1:3">
      <c r="A58" t="s">
        <v>1046</v>
      </c>
      <c r="B58">
        <v>7</v>
      </c>
      <c r="C58" t="s">
        <v>257</v>
      </c>
    </row>
    <row r="59" spans="1:3">
      <c r="A59" t="s">
        <v>1047</v>
      </c>
      <c r="B59">
        <v>7</v>
      </c>
      <c r="C59" t="s">
        <v>259</v>
      </c>
    </row>
    <row r="60" spans="1:3">
      <c r="A60" t="s">
        <v>1048</v>
      </c>
      <c r="B60">
        <v>8</v>
      </c>
      <c r="C60" t="s">
        <v>261</v>
      </c>
    </row>
    <row r="61" spans="1:3">
      <c r="A61" t="s">
        <v>1049</v>
      </c>
      <c r="B61">
        <v>1</v>
      </c>
      <c r="C61" t="s">
        <v>265</v>
      </c>
    </row>
    <row r="62" spans="1:3">
      <c r="A62" t="s">
        <v>1050</v>
      </c>
      <c r="B62">
        <v>2</v>
      </c>
      <c r="C62" t="s">
        <v>267</v>
      </c>
    </row>
    <row r="63" spans="1:3">
      <c r="A63" t="s">
        <v>1051</v>
      </c>
      <c r="B63">
        <v>8</v>
      </c>
      <c r="C63" t="s">
        <v>269</v>
      </c>
    </row>
    <row r="64" spans="1:3">
      <c r="A64" t="s">
        <v>1052</v>
      </c>
      <c r="B64">
        <v>5</v>
      </c>
      <c r="C64" t="s">
        <v>273</v>
      </c>
    </row>
    <row r="65" spans="1:3">
      <c r="A65" t="s">
        <v>1053</v>
      </c>
      <c r="B65">
        <v>1</v>
      </c>
      <c r="C65" t="s">
        <v>275</v>
      </c>
    </row>
    <row r="66" spans="1:3">
      <c r="A66" t="s">
        <v>1054</v>
      </c>
      <c r="B66">
        <v>9</v>
      </c>
      <c r="C66" t="s">
        <v>277</v>
      </c>
    </row>
    <row r="67" spans="1:3">
      <c r="A67" t="s">
        <v>1055</v>
      </c>
      <c r="B67">
        <v>3</v>
      </c>
      <c r="C67" t="s">
        <v>279</v>
      </c>
    </row>
    <row r="68" spans="1:3">
      <c r="A68" t="s">
        <v>1056</v>
      </c>
      <c r="B68">
        <v>2</v>
      </c>
      <c r="C68" t="s">
        <v>283</v>
      </c>
    </row>
    <row r="69" spans="1:3">
      <c r="A69" t="s">
        <v>1057</v>
      </c>
      <c r="B69">
        <v>3</v>
      </c>
      <c r="C69" t="s">
        <v>285</v>
      </c>
    </row>
    <row r="70" spans="1:3">
      <c r="A70" t="s">
        <v>1058</v>
      </c>
      <c r="B70">
        <v>4</v>
      </c>
      <c r="C70" t="s">
        <v>289</v>
      </c>
    </row>
    <row r="71" spans="1:3">
      <c r="A71" t="s">
        <v>1059</v>
      </c>
      <c r="B71">
        <v>2</v>
      </c>
      <c r="C71" t="s">
        <v>291</v>
      </c>
    </row>
    <row r="72" spans="1:3">
      <c r="A72" t="s">
        <v>1060</v>
      </c>
      <c r="B72">
        <v>1</v>
      </c>
      <c r="C72" t="s">
        <v>293</v>
      </c>
    </row>
    <row r="73" spans="1:3">
      <c r="A73" t="s">
        <v>1061</v>
      </c>
      <c r="B73">
        <v>7</v>
      </c>
      <c r="C73" t="s">
        <v>295</v>
      </c>
    </row>
    <row r="74" spans="1:3">
      <c r="A74" t="s">
        <v>1062</v>
      </c>
      <c r="B74">
        <v>19</v>
      </c>
      <c r="C74" t="s">
        <v>297</v>
      </c>
    </row>
    <row r="75" spans="1:3">
      <c r="A75" t="s">
        <v>1063</v>
      </c>
      <c r="B75">
        <v>2</v>
      </c>
      <c r="C75" t="s">
        <v>300</v>
      </c>
    </row>
    <row r="76" spans="1:3">
      <c r="A76" t="s">
        <v>1064</v>
      </c>
      <c r="B76">
        <v>5</v>
      </c>
      <c r="C76" t="s">
        <v>302</v>
      </c>
    </row>
    <row r="77" spans="1:3">
      <c r="A77" t="s">
        <v>1065</v>
      </c>
      <c r="B77">
        <v>2</v>
      </c>
      <c r="C77" t="s">
        <v>304</v>
      </c>
    </row>
    <row r="78" spans="1:3">
      <c r="A78" t="s">
        <v>1066</v>
      </c>
      <c r="B78">
        <v>5</v>
      </c>
      <c r="C78" t="s">
        <v>308</v>
      </c>
    </row>
    <row r="79" spans="1:3">
      <c r="A79" t="s">
        <v>1067</v>
      </c>
      <c r="B79">
        <v>10</v>
      </c>
      <c r="C79" t="s">
        <v>310</v>
      </c>
    </row>
    <row r="80" spans="1:3">
      <c r="A80" t="s">
        <v>1068</v>
      </c>
      <c r="B80">
        <v>4</v>
      </c>
      <c r="C80" t="s">
        <v>312</v>
      </c>
    </row>
    <row r="81" spans="1:3">
      <c r="A81" t="s">
        <v>1069</v>
      </c>
      <c r="B81">
        <v>7</v>
      </c>
      <c r="C81" t="s">
        <v>924</v>
      </c>
    </row>
    <row r="82" spans="1:3">
      <c r="A82" t="s">
        <v>1070</v>
      </c>
      <c r="B82">
        <v>2</v>
      </c>
      <c r="C82" t="s">
        <v>316</v>
      </c>
    </row>
    <row r="83" spans="1:3">
      <c r="A83" t="s">
        <v>1071</v>
      </c>
      <c r="B83">
        <v>3</v>
      </c>
      <c r="C83" t="s">
        <v>320</v>
      </c>
    </row>
    <row r="84" spans="1:3">
      <c r="A84" t="s">
        <v>1072</v>
      </c>
      <c r="B84">
        <v>2</v>
      </c>
      <c r="C84" t="s">
        <v>322</v>
      </c>
    </row>
    <row r="85" spans="1:3">
      <c r="A85" t="s">
        <v>1073</v>
      </c>
      <c r="B85">
        <v>2</v>
      </c>
      <c r="C85" t="s">
        <v>326</v>
      </c>
    </row>
    <row r="86" spans="1:3">
      <c r="A86" t="s">
        <v>1074</v>
      </c>
      <c r="B86">
        <v>7</v>
      </c>
      <c r="C86" t="s">
        <v>328</v>
      </c>
    </row>
    <row r="87" spans="1:3">
      <c r="A87" t="s">
        <v>1075</v>
      </c>
      <c r="B87">
        <v>8</v>
      </c>
      <c r="C87" t="s">
        <v>330</v>
      </c>
    </row>
    <row r="88" spans="1:3">
      <c r="A88" t="s">
        <v>1076</v>
      </c>
      <c r="B88">
        <v>5</v>
      </c>
      <c r="C88" t="s">
        <v>334</v>
      </c>
    </row>
    <row r="89" spans="1:3">
      <c r="A89" t="s">
        <v>1077</v>
      </c>
      <c r="B89">
        <v>7</v>
      </c>
      <c r="C89" t="s">
        <v>336</v>
      </c>
    </row>
    <row r="90" spans="1:3">
      <c r="A90" t="s">
        <v>1078</v>
      </c>
      <c r="B90">
        <v>7</v>
      </c>
      <c r="C90" t="s">
        <v>344</v>
      </c>
    </row>
    <row r="91" spans="1:3">
      <c r="A91" t="s">
        <v>1079</v>
      </c>
      <c r="B91">
        <v>9</v>
      </c>
      <c r="C91" t="s">
        <v>346</v>
      </c>
    </row>
    <row r="92" spans="1:3">
      <c r="A92" t="s">
        <v>1080</v>
      </c>
      <c r="B92">
        <v>3</v>
      </c>
      <c r="C92" t="s">
        <v>348</v>
      </c>
    </row>
    <row r="93" spans="1:3">
      <c r="A93" t="s">
        <v>1081</v>
      </c>
      <c r="B93">
        <v>7</v>
      </c>
      <c r="C93" t="s">
        <v>352</v>
      </c>
    </row>
    <row r="95" spans="1:3">
      <c r="A95" t="s">
        <v>1083</v>
      </c>
      <c r="B95" t="s">
        <v>1084</v>
      </c>
      <c r="C95" t="s">
        <v>1085</v>
      </c>
    </row>
    <row r="96" spans="1:3">
      <c r="A96" t="s">
        <v>99</v>
      </c>
      <c r="B96" t="s">
        <v>100</v>
      </c>
      <c r="C96" t="s">
        <v>5</v>
      </c>
    </row>
    <row r="97" spans="1:3">
      <c r="A97" t="s">
        <v>101</v>
      </c>
      <c r="B97" t="s">
        <v>102</v>
      </c>
      <c r="C97" t="s">
        <v>45</v>
      </c>
    </row>
    <row r="98" spans="1:3">
      <c r="A98" t="s">
        <v>103</v>
      </c>
      <c r="B98" t="s">
        <v>104</v>
      </c>
      <c r="C98" t="s">
        <v>5</v>
      </c>
    </row>
    <row r="99" spans="1:3">
      <c r="A99" t="s">
        <v>105</v>
      </c>
      <c r="B99" t="s">
        <v>106</v>
      </c>
      <c r="C99" t="s">
        <v>5</v>
      </c>
    </row>
    <row r="100" spans="1:3">
      <c r="A100" t="s">
        <v>113</v>
      </c>
      <c r="B100" t="s">
        <v>114</v>
      </c>
      <c r="C100" t="s">
        <v>5</v>
      </c>
    </row>
    <row r="101" spans="1:3">
      <c r="A101" t="s">
        <v>109</v>
      </c>
      <c r="B101" t="s">
        <v>110</v>
      </c>
      <c r="C101" t="s">
        <v>5</v>
      </c>
    </row>
    <row r="102" spans="1:3">
      <c r="A102" t="s">
        <v>111</v>
      </c>
      <c r="B102" t="s">
        <v>112</v>
      </c>
      <c r="C102" t="s">
        <v>45</v>
      </c>
    </row>
    <row r="103" spans="1:3">
      <c r="A103" t="s">
        <v>173</v>
      </c>
      <c r="B103" t="s">
        <v>174</v>
      </c>
      <c r="C103" t="s">
        <v>5</v>
      </c>
    </row>
    <row r="104" spans="1:3">
      <c r="A104" t="s">
        <v>744</v>
      </c>
      <c r="B104" t="s">
        <v>914</v>
      </c>
      <c r="C104" t="s">
        <v>5</v>
      </c>
    </row>
    <row r="105" spans="1:3">
      <c r="A105" t="s">
        <v>115</v>
      </c>
      <c r="B105" t="s">
        <v>116</v>
      </c>
      <c r="C105" t="s">
        <v>5</v>
      </c>
    </row>
    <row r="106" spans="1:3">
      <c r="A106" t="s">
        <v>736</v>
      </c>
      <c r="B106" t="s">
        <v>298</v>
      </c>
      <c r="C106" t="s">
        <v>45</v>
      </c>
    </row>
    <row r="107" spans="1:3">
      <c r="A107" t="s">
        <v>117</v>
      </c>
      <c r="B107" t="s">
        <v>118</v>
      </c>
      <c r="C107" t="s">
        <v>45</v>
      </c>
    </row>
    <row r="108" spans="1:3">
      <c r="A108" t="s">
        <v>119</v>
      </c>
      <c r="B108" t="s">
        <v>120</v>
      </c>
      <c r="C108" t="s">
        <v>45</v>
      </c>
    </row>
    <row r="109" spans="1:3">
      <c r="A109" t="s">
        <v>121</v>
      </c>
      <c r="B109" t="s">
        <v>122</v>
      </c>
      <c r="C109" t="s">
        <v>5</v>
      </c>
    </row>
    <row r="110" spans="1:3">
      <c r="A110" t="s">
        <v>203</v>
      </c>
      <c r="B110" t="s">
        <v>204</v>
      </c>
      <c r="C110" t="s">
        <v>45</v>
      </c>
    </row>
    <row r="111" spans="1:3">
      <c r="A111" t="s">
        <v>125</v>
      </c>
      <c r="B111" t="s">
        <v>126</v>
      </c>
      <c r="C111" t="s">
        <v>5</v>
      </c>
    </row>
    <row r="112" spans="1:3">
      <c r="A112" t="s">
        <v>127</v>
      </c>
      <c r="B112" t="s">
        <v>128</v>
      </c>
      <c r="C112" t="s">
        <v>5</v>
      </c>
    </row>
    <row r="113" spans="1:3">
      <c r="A113" t="s">
        <v>129</v>
      </c>
      <c r="B113" t="s">
        <v>130</v>
      </c>
      <c r="C113" t="s">
        <v>5</v>
      </c>
    </row>
    <row r="114" spans="1:3">
      <c r="A114" t="s">
        <v>131</v>
      </c>
      <c r="B114" t="s">
        <v>132</v>
      </c>
      <c r="C114" t="s">
        <v>5</v>
      </c>
    </row>
    <row r="115" spans="1:3">
      <c r="A115" t="s">
        <v>133</v>
      </c>
      <c r="B115" t="s">
        <v>134</v>
      </c>
      <c r="C115" t="s">
        <v>5</v>
      </c>
    </row>
    <row r="116" spans="1:3">
      <c r="A116" t="s">
        <v>135</v>
      </c>
      <c r="B116" t="s">
        <v>136</v>
      </c>
      <c r="C116" t="s">
        <v>5</v>
      </c>
    </row>
    <row r="117" spans="1:3">
      <c r="A117" t="s">
        <v>137</v>
      </c>
      <c r="B117" t="s">
        <v>138</v>
      </c>
      <c r="C117" t="s">
        <v>45</v>
      </c>
    </row>
    <row r="118" spans="1:3">
      <c r="A118" t="s">
        <v>139</v>
      </c>
      <c r="B118" t="s">
        <v>140</v>
      </c>
      <c r="C118" t="s">
        <v>45</v>
      </c>
    </row>
    <row r="119" spans="1:3">
      <c r="A119" t="s">
        <v>141</v>
      </c>
      <c r="B119" t="s">
        <v>142</v>
      </c>
      <c r="C119" t="s">
        <v>5</v>
      </c>
    </row>
    <row r="120" spans="1:3">
      <c r="A120" t="s">
        <v>107</v>
      </c>
      <c r="B120" t="s">
        <v>108</v>
      </c>
      <c r="C120" t="s">
        <v>5</v>
      </c>
    </row>
    <row r="121" spans="1:3">
      <c r="A121" t="s">
        <v>145</v>
      </c>
      <c r="B121" t="s">
        <v>146</v>
      </c>
      <c r="C121" t="s">
        <v>5</v>
      </c>
    </row>
    <row r="122" spans="1:3">
      <c r="A122" t="s">
        <v>147</v>
      </c>
      <c r="B122" t="s">
        <v>148</v>
      </c>
      <c r="C122" t="s">
        <v>5</v>
      </c>
    </row>
    <row r="123" spans="1:3">
      <c r="A123" t="s">
        <v>149</v>
      </c>
      <c r="B123" t="s">
        <v>150</v>
      </c>
      <c r="C123" t="s">
        <v>5</v>
      </c>
    </row>
    <row r="124" spans="1:3">
      <c r="A124" t="s">
        <v>151</v>
      </c>
      <c r="B124" t="s">
        <v>152</v>
      </c>
      <c r="C124" t="s">
        <v>5</v>
      </c>
    </row>
    <row r="125" spans="1:3">
      <c r="A125" t="s">
        <v>153</v>
      </c>
      <c r="B125" t="s">
        <v>154</v>
      </c>
      <c r="C125" t="s">
        <v>45</v>
      </c>
    </row>
    <row r="126" spans="1:3">
      <c r="A126" t="s">
        <v>155</v>
      </c>
      <c r="B126" t="s">
        <v>156</v>
      </c>
      <c r="C126" t="s">
        <v>5</v>
      </c>
    </row>
    <row r="127" spans="1:3">
      <c r="A127" t="s">
        <v>157</v>
      </c>
      <c r="B127" t="s">
        <v>158</v>
      </c>
      <c r="C127" t="s">
        <v>45</v>
      </c>
    </row>
    <row r="128" spans="1:3">
      <c r="A128" t="s">
        <v>159</v>
      </c>
      <c r="B128" t="s">
        <v>160</v>
      </c>
      <c r="C128" t="s">
        <v>45</v>
      </c>
    </row>
    <row r="129" spans="1:3">
      <c r="A129" t="s">
        <v>161</v>
      </c>
      <c r="B129" t="s">
        <v>162</v>
      </c>
      <c r="C129" t="s">
        <v>45</v>
      </c>
    </row>
    <row r="130" spans="1:3">
      <c r="A130" t="s">
        <v>123</v>
      </c>
      <c r="B130" t="s">
        <v>124</v>
      </c>
      <c r="C130" t="s">
        <v>5</v>
      </c>
    </row>
    <row r="131" spans="1:3">
      <c r="A131" t="s">
        <v>165</v>
      </c>
      <c r="B131" t="s">
        <v>166</v>
      </c>
      <c r="C131" t="s">
        <v>45</v>
      </c>
    </row>
    <row r="132" spans="1:3">
      <c r="A132" t="s">
        <v>167</v>
      </c>
      <c r="B132" t="s">
        <v>168</v>
      </c>
      <c r="C132" t="s">
        <v>5</v>
      </c>
    </row>
    <row r="133" spans="1:3">
      <c r="A133" t="s">
        <v>739</v>
      </c>
      <c r="B133" t="s">
        <v>740</v>
      </c>
      <c r="C133" t="s">
        <v>45</v>
      </c>
    </row>
    <row r="134" spans="1:3">
      <c r="A134" t="s">
        <v>169</v>
      </c>
      <c r="B134" t="s">
        <v>170</v>
      </c>
      <c r="C134" t="s">
        <v>45</v>
      </c>
    </row>
    <row r="135" spans="1:3">
      <c r="A135" t="s">
        <v>737</v>
      </c>
      <c r="B135" t="s">
        <v>738</v>
      </c>
      <c r="C135" t="s">
        <v>45</v>
      </c>
    </row>
    <row r="136" spans="1:3">
      <c r="A136" t="s">
        <v>143</v>
      </c>
      <c r="B136" t="s">
        <v>144</v>
      </c>
      <c r="C136" t="s">
        <v>5</v>
      </c>
    </row>
    <row r="137" spans="1:3">
      <c r="A137" t="s">
        <v>171</v>
      </c>
      <c r="B137" t="s">
        <v>172</v>
      </c>
      <c r="C137" t="s">
        <v>5</v>
      </c>
    </row>
    <row r="138" spans="1:3">
      <c r="A138" t="s">
        <v>163</v>
      </c>
      <c r="B138" t="s">
        <v>164</v>
      </c>
      <c r="C138" t="s">
        <v>5</v>
      </c>
    </row>
    <row r="139" spans="1:3">
      <c r="A139" t="s">
        <v>746</v>
      </c>
      <c r="B139" t="s">
        <v>353</v>
      </c>
      <c r="C139" t="s">
        <v>45</v>
      </c>
    </row>
    <row r="140" spans="1:3">
      <c r="A140" t="s">
        <v>177</v>
      </c>
      <c r="B140" t="s">
        <v>178</v>
      </c>
      <c r="C140" t="s">
        <v>45</v>
      </c>
    </row>
    <row r="141" spans="1:3">
      <c r="A141" t="s">
        <v>179</v>
      </c>
      <c r="B141" t="s">
        <v>180</v>
      </c>
      <c r="C141" t="s">
        <v>5</v>
      </c>
    </row>
    <row r="142" spans="1:3">
      <c r="A142" t="s">
        <v>175</v>
      </c>
      <c r="B142" t="s">
        <v>176</v>
      </c>
      <c r="C142" t="s">
        <v>5</v>
      </c>
    </row>
    <row r="143" spans="1:3">
      <c r="A143" t="s">
        <v>183</v>
      </c>
      <c r="B143" t="s">
        <v>184</v>
      </c>
      <c r="C143" t="s">
        <v>5</v>
      </c>
    </row>
    <row r="144" spans="1:3">
      <c r="A144" t="s">
        <v>185</v>
      </c>
      <c r="B144" t="s">
        <v>186</v>
      </c>
      <c r="C144" t="s">
        <v>5</v>
      </c>
    </row>
    <row r="145" spans="1:3">
      <c r="A145" t="s">
        <v>181</v>
      </c>
      <c r="B145" t="s">
        <v>182</v>
      </c>
      <c r="C145" t="s">
        <v>45</v>
      </c>
    </row>
    <row r="146" spans="1:3">
      <c r="A146" t="s">
        <v>189</v>
      </c>
      <c r="B146" t="s">
        <v>190</v>
      </c>
      <c r="C146" t="s">
        <v>45</v>
      </c>
    </row>
    <row r="147" spans="1:3">
      <c r="A147" t="s">
        <v>191</v>
      </c>
      <c r="B147" t="s">
        <v>192</v>
      </c>
      <c r="C147" t="s">
        <v>5</v>
      </c>
    </row>
    <row r="148" spans="1:3">
      <c r="A148" t="s">
        <v>193</v>
      </c>
      <c r="B148" t="s">
        <v>194</v>
      </c>
      <c r="C148" t="s">
        <v>45</v>
      </c>
    </row>
    <row r="149" spans="1:3">
      <c r="A149" t="s">
        <v>195</v>
      </c>
      <c r="B149" t="s">
        <v>196</v>
      </c>
      <c r="C149" t="s">
        <v>45</v>
      </c>
    </row>
    <row r="150" spans="1:3">
      <c r="A150" t="s">
        <v>197</v>
      </c>
      <c r="B150" t="s">
        <v>198</v>
      </c>
      <c r="C150" t="s">
        <v>45</v>
      </c>
    </row>
    <row r="151" spans="1:3">
      <c r="A151" t="s">
        <v>199</v>
      </c>
      <c r="B151" t="s">
        <v>200</v>
      </c>
      <c r="C151" t="s">
        <v>5</v>
      </c>
    </row>
    <row r="152" spans="1:3">
      <c r="A152" t="s">
        <v>201</v>
      </c>
      <c r="B152" t="s">
        <v>202</v>
      </c>
      <c r="C152" t="s">
        <v>5</v>
      </c>
    </row>
    <row r="153" spans="1:3">
      <c r="A153" t="s">
        <v>187</v>
      </c>
      <c r="B153" t="s">
        <v>188</v>
      </c>
      <c r="C153" t="s">
        <v>45</v>
      </c>
    </row>
    <row r="154" spans="1:3">
      <c r="A154" t="s">
        <v>205</v>
      </c>
      <c r="B154" t="s">
        <v>206</v>
      </c>
      <c r="C154" t="s">
        <v>5</v>
      </c>
    </row>
    <row r="155" spans="1:3">
      <c r="A155" t="s">
        <v>207</v>
      </c>
      <c r="B155" t="s">
        <v>208</v>
      </c>
      <c r="C155" t="s">
        <v>5</v>
      </c>
    </row>
    <row r="156" spans="1:3">
      <c r="A156" t="s">
        <v>209</v>
      </c>
      <c r="B156" t="s">
        <v>210</v>
      </c>
      <c r="C156" t="s">
        <v>45</v>
      </c>
    </row>
    <row r="157" spans="1:3">
      <c r="A157" t="s">
        <v>211</v>
      </c>
      <c r="B157" t="s">
        <v>212</v>
      </c>
      <c r="C157" t="s">
        <v>45</v>
      </c>
    </row>
    <row r="158" spans="1:3">
      <c r="A158" t="s">
        <v>213</v>
      </c>
      <c r="B158" t="s">
        <v>98</v>
      </c>
      <c r="C158" t="s">
        <v>5</v>
      </c>
    </row>
    <row r="159" spans="1:3">
      <c r="A159" t="s">
        <v>214</v>
      </c>
      <c r="B159" t="s">
        <v>215</v>
      </c>
      <c r="C159" t="s">
        <v>5</v>
      </c>
    </row>
    <row r="160" spans="1:3">
      <c r="A160" t="s">
        <v>216</v>
      </c>
      <c r="B160" t="s">
        <v>217</v>
      </c>
      <c r="C160" t="s">
        <v>5</v>
      </c>
    </row>
    <row r="161" spans="1:3">
      <c r="A161" t="s">
        <v>218</v>
      </c>
      <c r="B161" t="s">
        <v>219</v>
      </c>
      <c r="C161" t="s">
        <v>5</v>
      </c>
    </row>
    <row r="162" spans="1:3">
      <c r="A162" t="s">
        <v>220</v>
      </c>
      <c r="B162" t="s">
        <v>221</v>
      </c>
      <c r="C162" t="s">
        <v>5</v>
      </c>
    </row>
    <row r="163" spans="1:3">
      <c r="A163" t="s">
        <v>921</v>
      </c>
      <c r="B163" t="s">
        <v>923</v>
      </c>
      <c r="C163" t="s">
        <v>5</v>
      </c>
    </row>
    <row r="164" spans="1:3">
      <c r="A164" t="s">
        <v>222</v>
      </c>
      <c r="B164" t="s">
        <v>223</v>
      </c>
      <c r="C164" t="s">
        <v>45</v>
      </c>
    </row>
    <row r="165" spans="1:3">
      <c r="A165" t="s">
        <v>224</v>
      </c>
      <c r="B165" t="s">
        <v>225</v>
      </c>
      <c r="C165" t="s">
        <v>5</v>
      </c>
    </row>
    <row r="166" spans="1:3">
      <c r="A166" t="s">
        <v>226</v>
      </c>
      <c r="B166" t="s">
        <v>227</v>
      </c>
      <c r="C166" t="s">
        <v>45</v>
      </c>
    </row>
    <row r="167" spans="1:3">
      <c r="A167" t="s">
        <v>228</v>
      </c>
      <c r="B167" t="s">
        <v>229</v>
      </c>
      <c r="C167" t="s">
        <v>45</v>
      </c>
    </row>
    <row r="168" spans="1:3">
      <c r="A168" t="s">
        <v>230</v>
      </c>
      <c r="B168" t="s">
        <v>231</v>
      </c>
      <c r="C168" t="s">
        <v>45</v>
      </c>
    </row>
    <row r="169" spans="1:3">
      <c r="A169" t="s">
        <v>232</v>
      </c>
      <c r="B169" t="s">
        <v>233</v>
      </c>
      <c r="C169" t="s">
        <v>5</v>
      </c>
    </row>
    <row r="170" spans="1:3">
      <c r="A170" t="s">
        <v>234</v>
      </c>
      <c r="B170" t="s">
        <v>235</v>
      </c>
      <c r="C170" t="s">
        <v>5</v>
      </c>
    </row>
    <row r="171" spans="1:3">
      <c r="A171" t="s">
        <v>745</v>
      </c>
      <c r="B171" t="s">
        <v>915</v>
      </c>
      <c r="C171" t="s">
        <v>5</v>
      </c>
    </row>
    <row r="172" spans="1:3">
      <c r="A172" t="s">
        <v>237</v>
      </c>
      <c r="B172" t="s">
        <v>238</v>
      </c>
      <c r="C172" t="s">
        <v>5</v>
      </c>
    </row>
    <row r="173" spans="1:3">
      <c r="A173" t="s">
        <v>239</v>
      </c>
      <c r="B173" t="s">
        <v>71</v>
      </c>
      <c r="C173" t="s">
        <v>5</v>
      </c>
    </row>
    <row r="174" spans="1:3">
      <c r="A174" t="s">
        <v>240</v>
      </c>
      <c r="B174" t="s">
        <v>241</v>
      </c>
      <c r="C174" t="s">
        <v>5</v>
      </c>
    </row>
    <row r="175" spans="1:3">
      <c r="A175" t="s">
        <v>242</v>
      </c>
      <c r="B175" t="s">
        <v>243</v>
      </c>
      <c r="C175" t="s">
        <v>5</v>
      </c>
    </row>
    <row r="176" spans="1:3">
      <c r="A176" t="s">
        <v>244</v>
      </c>
      <c r="B176" t="s">
        <v>245</v>
      </c>
      <c r="C176" t="s">
        <v>45</v>
      </c>
    </row>
    <row r="177" spans="1:3">
      <c r="A177" t="s">
        <v>246</v>
      </c>
      <c r="B177" t="s">
        <v>247</v>
      </c>
      <c r="C177" t="s">
        <v>45</v>
      </c>
    </row>
    <row r="178" spans="1:3">
      <c r="A178" t="s">
        <v>248</v>
      </c>
      <c r="B178" t="s">
        <v>249</v>
      </c>
      <c r="C178" t="s">
        <v>5</v>
      </c>
    </row>
    <row r="179" spans="1:3">
      <c r="A179" t="s">
        <v>250</v>
      </c>
      <c r="B179" t="s">
        <v>251</v>
      </c>
      <c r="C179" t="s">
        <v>5</v>
      </c>
    </row>
    <row r="180" spans="1:3">
      <c r="A180" t="s">
        <v>252</v>
      </c>
      <c r="B180" t="s">
        <v>253</v>
      </c>
      <c r="C180" t="s">
        <v>45</v>
      </c>
    </row>
    <row r="181" spans="1:3">
      <c r="A181" t="s">
        <v>254</v>
      </c>
      <c r="B181" t="s">
        <v>255</v>
      </c>
      <c r="C181" t="s">
        <v>45</v>
      </c>
    </row>
    <row r="182" spans="1:3">
      <c r="A182" t="s">
        <v>743</v>
      </c>
      <c r="B182" t="s">
        <v>236</v>
      </c>
      <c r="C182" t="s">
        <v>45</v>
      </c>
    </row>
    <row r="183" spans="1:3">
      <c r="A183" t="s">
        <v>256</v>
      </c>
      <c r="B183" t="s">
        <v>257</v>
      </c>
      <c r="C183" t="s">
        <v>5</v>
      </c>
    </row>
    <row r="184" spans="1:3">
      <c r="A184" t="s">
        <v>258</v>
      </c>
      <c r="B184" t="s">
        <v>259</v>
      </c>
      <c r="C184" t="s">
        <v>5</v>
      </c>
    </row>
    <row r="185" spans="1:3">
      <c r="A185" t="s">
        <v>260</v>
      </c>
      <c r="B185" t="s">
        <v>261</v>
      </c>
      <c r="C185" t="s">
        <v>5</v>
      </c>
    </row>
    <row r="186" spans="1:3">
      <c r="A186" t="s">
        <v>262</v>
      </c>
      <c r="B186" t="s">
        <v>263</v>
      </c>
      <c r="C186" t="s">
        <v>45</v>
      </c>
    </row>
    <row r="187" spans="1:3">
      <c r="A187" t="s">
        <v>264</v>
      </c>
      <c r="B187" t="s">
        <v>265</v>
      </c>
      <c r="C187" t="s">
        <v>5</v>
      </c>
    </row>
    <row r="188" spans="1:3">
      <c r="A188" t="s">
        <v>266</v>
      </c>
      <c r="B188" t="s">
        <v>267</v>
      </c>
      <c r="C188" t="s">
        <v>5</v>
      </c>
    </row>
    <row r="189" spans="1:3">
      <c r="A189" t="s">
        <v>268</v>
      </c>
      <c r="B189" t="s">
        <v>269</v>
      </c>
      <c r="C189" t="s">
        <v>5</v>
      </c>
    </row>
    <row r="190" spans="1:3">
      <c r="A190" t="s">
        <v>270</v>
      </c>
      <c r="B190" t="s">
        <v>271</v>
      </c>
      <c r="C190" t="s">
        <v>45</v>
      </c>
    </row>
    <row r="191" spans="1:3">
      <c r="A191" t="s">
        <v>272</v>
      </c>
      <c r="B191" t="s">
        <v>273</v>
      </c>
      <c r="C191" t="s">
        <v>5</v>
      </c>
    </row>
    <row r="192" spans="1:3">
      <c r="A192" t="s">
        <v>274</v>
      </c>
      <c r="B192" t="s">
        <v>275</v>
      </c>
      <c r="C192" t="s">
        <v>5</v>
      </c>
    </row>
    <row r="193" spans="1:3">
      <c r="A193" t="s">
        <v>276</v>
      </c>
      <c r="B193" t="s">
        <v>277</v>
      </c>
      <c r="C193" t="s">
        <v>5</v>
      </c>
    </row>
    <row r="194" spans="1:3">
      <c r="A194" t="s">
        <v>278</v>
      </c>
      <c r="B194" t="s">
        <v>279</v>
      </c>
      <c r="C194" t="s">
        <v>5</v>
      </c>
    </row>
    <row r="195" spans="1:3">
      <c r="A195" t="s">
        <v>280</v>
      </c>
      <c r="B195" t="s">
        <v>281</v>
      </c>
      <c r="C195" t="s">
        <v>45</v>
      </c>
    </row>
    <row r="196" spans="1:3">
      <c r="A196" t="s">
        <v>282</v>
      </c>
      <c r="B196" t="s">
        <v>283</v>
      </c>
      <c r="C196" t="s">
        <v>5</v>
      </c>
    </row>
    <row r="197" spans="1:3">
      <c r="A197" t="s">
        <v>284</v>
      </c>
      <c r="B197" t="s">
        <v>285</v>
      </c>
      <c r="C197" t="s">
        <v>5</v>
      </c>
    </row>
    <row r="198" spans="1:3">
      <c r="A198" t="s">
        <v>286</v>
      </c>
      <c r="B198" t="s">
        <v>287</v>
      </c>
      <c r="C198" t="s">
        <v>45</v>
      </c>
    </row>
    <row r="199" spans="1:3">
      <c r="A199" t="s">
        <v>288</v>
      </c>
      <c r="B199" t="s">
        <v>289</v>
      </c>
      <c r="C199" t="s">
        <v>5</v>
      </c>
    </row>
    <row r="200" spans="1:3">
      <c r="A200" t="s">
        <v>290</v>
      </c>
      <c r="B200" t="s">
        <v>291</v>
      </c>
      <c r="C200" t="s">
        <v>5</v>
      </c>
    </row>
    <row r="201" spans="1:3">
      <c r="A201" t="s">
        <v>292</v>
      </c>
      <c r="B201" t="s">
        <v>293</v>
      </c>
      <c r="C201" t="s">
        <v>5</v>
      </c>
    </row>
    <row r="202" spans="1:3">
      <c r="A202" t="s">
        <v>294</v>
      </c>
      <c r="B202" t="s">
        <v>295</v>
      </c>
      <c r="C202" t="s">
        <v>5</v>
      </c>
    </row>
    <row r="203" spans="1:3">
      <c r="A203" t="s">
        <v>296</v>
      </c>
      <c r="B203" t="s">
        <v>297</v>
      </c>
      <c r="C203" t="s">
        <v>5</v>
      </c>
    </row>
    <row r="204" spans="1:3">
      <c r="A204" t="s">
        <v>299</v>
      </c>
      <c r="B204" t="s">
        <v>300</v>
      </c>
      <c r="C204" t="s">
        <v>5</v>
      </c>
    </row>
    <row r="205" spans="1:3">
      <c r="A205" t="s">
        <v>301</v>
      </c>
      <c r="B205" t="s">
        <v>302</v>
      </c>
      <c r="C205" t="s">
        <v>5</v>
      </c>
    </row>
    <row r="206" spans="1:3">
      <c r="A206" t="s">
        <v>303</v>
      </c>
      <c r="B206" t="s">
        <v>304</v>
      </c>
      <c r="C206" t="s">
        <v>5</v>
      </c>
    </row>
    <row r="207" spans="1:3">
      <c r="A207" t="s">
        <v>305</v>
      </c>
      <c r="B207" t="s">
        <v>306</v>
      </c>
      <c r="C207" t="s">
        <v>45</v>
      </c>
    </row>
    <row r="208" spans="1:3">
      <c r="A208" t="s">
        <v>307</v>
      </c>
      <c r="B208" t="s">
        <v>308</v>
      </c>
      <c r="C208" t="s">
        <v>5</v>
      </c>
    </row>
    <row r="209" spans="1:3">
      <c r="A209" t="s">
        <v>309</v>
      </c>
      <c r="B209" t="s">
        <v>310</v>
      </c>
      <c r="C209" t="s">
        <v>5</v>
      </c>
    </row>
    <row r="210" spans="1:3">
      <c r="A210" t="s">
        <v>311</v>
      </c>
      <c r="B210" t="s">
        <v>312</v>
      </c>
      <c r="C210" t="s">
        <v>5</v>
      </c>
    </row>
    <row r="211" spans="1:3">
      <c r="A211" t="s">
        <v>922</v>
      </c>
      <c r="B211" t="s">
        <v>924</v>
      </c>
      <c r="C211" t="s">
        <v>5</v>
      </c>
    </row>
    <row r="212" spans="1:3">
      <c r="A212" t="s">
        <v>313</v>
      </c>
      <c r="B212" t="s">
        <v>314</v>
      </c>
      <c r="C212" t="s">
        <v>45</v>
      </c>
    </row>
    <row r="213" spans="1:3">
      <c r="A213" t="s">
        <v>315</v>
      </c>
      <c r="B213" t="s">
        <v>316</v>
      </c>
      <c r="C213" t="s">
        <v>5</v>
      </c>
    </row>
    <row r="214" spans="1:3">
      <c r="A214" t="s">
        <v>317</v>
      </c>
      <c r="B214" t="s">
        <v>318</v>
      </c>
      <c r="C214" t="s">
        <v>45</v>
      </c>
    </row>
    <row r="215" spans="1:3">
      <c r="A215" t="s">
        <v>319</v>
      </c>
      <c r="B215" t="s">
        <v>320</v>
      </c>
      <c r="C215" t="s">
        <v>5</v>
      </c>
    </row>
    <row r="216" spans="1:3">
      <c r="A216" t="s">
        <v>321</v>
      </c>
      <c r="B216" t="s">
        <v>322</v>
      </c>
      <c r="C216" t="s">
        <v>5</v>
      </c>
    </row>
    <row r="217" spans="1:3">
      <c r="A217" t="s">
        <v>323</v>
      </c>
      <c r="B217" t="s">
        <v>324</v>
      </c>
      <c r="C217" t="s">
        <v>45</v>
      </c>
    </row>
    <row r="218" spans="1:3">
      <c r="A218" t="s">
        <v>325</v>
      </c>
      <c r="B218" t="s">
        <v>326</v>
      </c>
      <c r="C218" t="s">
        <v>5</v>
      </c>
    </row>
    <row r="219" spans="1:3">
      <c r="A219" t="s">
        <v>327</v>
      </c>
      <c r="B219" t="s">
        <v>328</v>
      </c>
      <c r="C219" t="s">
        <v>5</v>
      </c>
    </row>
    <row r="220" spans="1:3">
      <c r="A220" t="s">
        <v>329</v>
      </c>
      <c r="B220" t="s">
        <v>330</v>
      </c>
      <c r="C220" t="s">
        <v>5</v>
      </c>
    </row>
    <row r="221" spans="1:3">
      <c r="A221" t="s">
        <v>331</v>
      </c>
      <c r="B221" t="s">
        <v>332</v>
      </c>
      <c r="C221" t="s">
        <v>45</v>
      </c>
    </row>
    <row r="222" spans="1:3">
      <c r="A222" t="s">
        <v>333</v>
      </c>
      <c r="B222" t="s">
        <v>334</v>
      </c>
      <c r="C222" t="s">
        <v>5</v>
      </c>
    </row>
    <row r="223" spans="1:3">
      <c r="A223" t="s">
        <v>335</v>
      </c>
      <c r="B223" t="s">
        <v>336</v>
      </c>
      <c r="C223" t="s">
        <v>5</v>
      </c>
    </row>
    <row r="224" spans="1:3">
      <c r="A224" t="s">
        <v>337</v>
      </c>
      <c r="B224" t="s">
        <v>338</v>
      </c>
      <c r="C224" t="s">
        <v>45</v>
      </c>
    </row>
    <row r="225" spans="1:3">
      <c r="A225" t="s">
        <v>339</v>
      </c>
      <c r="B225" t="s">
        <v>340</v>
      </c>
      <c r="C225" t="s">
        <v>45</v>
      </c>
    </row>
    <row r="226" spans="1:3">
      <c r="A226" t="s">
        <v>341</v>
      </c>
      <c r="B226" t="s">
        <v>342</v>
      </c>
      <c r="C226" t="s">
        <v>45</v>
      </c>
    </row>
    <row r="227" spans="1:3">
      <c r="A227" t="s">
        <v>343</v>
      </c>
      <c r="B227" t="s">
        <v>344</v>
      </c>
      <c r="C227" t="s">
        <v>5</v>
      </c>
    </row>
    <row r="228" spans="1:3">
      <c r="A228" t="s">
        <v>345</v>
      </c>
      <c r="B228" t="s">
        <v>346</v>
      </c>
      <c r="C228" t="s">
        <v>5</v>
      </c>
    </row>
    <row r="229" spans="1:3">
      <c r="A229" t="s">
        <v>347</v>
      </c>
      <c r="B229" t="s">
        <v>348</v>
      </c>
      <c r="C229" t="s">
        <v>5</v>
      </c>
    </row>
    <row r="230" spans="1:3">
      <c r="A230" t="s">
        <v>349</v>
      </c>
      <c r="B230" t="s">
        <v>350</v>
      </c>
      <c r="C230" t="s">
        <v>45</v>
      </c>
    </row>
    <row r="231" spans="1:3">
      <c r="A231" t="s">
        <v>351</v>
      </c>
      <c r="B231" t="s">
        <v>352</v>
      </c>
      <c r="C231" t="s">
        <v>5</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filterMode="1">
    <tabColor theme="9"/>
  </sheetPr>
  <dimension ref="A1:D287"/>
  <sheetViews>
    <sheetView workbookViewId="0">
      <selection activeCell="D295" sqref="D295"/>
    </sheetView>
  </sheetViews>
  <sheetFormatPr defaultRowHeight="14.5"/>
  <cols>
    <col min="2" max="2" width="8.54296875" style="99"/>
    <col min="3" max="3" width="113.81640625" style="100" customWidth="1"/>
    <col min="4" max="4" width="62.1796875" bestFit="1" customWidth="1"/>
  </cols>
  <sheetData>
    <row r="1" spans="1:4">
      <c r="A1" t="s">
        <v>9</v>
      </c>
      <c r="B1" s="87" t="s">
        <v>70</v>
      </c>
      <c r="C1" s="88" t="s">
        <v>446</v>
      </c>
      <c r="D1" t="s">
        <v>731</v>
      </c>
    </row>
    <row r="2" spans="1:4" hidden="1">
      <c r="A2">
        <v>1</v>
      </c>
      <c r="B2" s="89">
        <v>31</v>
      </c>
      <c r="C2" s="90" t="s">
        <v>447</v>
      </c>
      <c r="D2" t="str">
        <f>INDEX('Funding Tables'!P:P,MATCH('Board Ventilation Strate-PY'!B2,'Funding Tables'!B:B,0))</f>
        <v>Huron-Superior Catholic District School Board</v>
      </c>
    </row>
    <row r="3" spans="1:4" hidden="1">
      <c r="A3">
        <f>IF(B3=B2,A2+1,1)</f>
        <v>2</v>
      </c>
      <c r="B3" s="89">
        <v>31</v>
      </c>
      <c r="C3" s="90" t="s">
        <v>448</v>
      </c>
      <c r="D3" t="str">
        <f>INDEX('Funding Tables'!P:P,MATCH('Board Ventilation Strate-PY'!B3,'Funding Tables'!B:B,0))</f>
        <v>Huron-Superior Catholic District School Board</v>
      </c>
    </row>
    <row r="4" spans="1:4" hidden="1">
      <c r="A4">
        <f t="shared" ref="A4:A67" si="0">IF(B4=B3,A3+1,1)</f>
        <v>3</v>
      </c>
      <c r="B4" s="89">
        <v>31</v>
      </c>
      <c r="C4" s="90" t="s">
        <v>449</v>
      </c>
      <c r="D4" t="str">
        <f>INDEX('Funding Tables'!P:P,MATCH('Board Ventilation Strate-PY'!B4,'Funding Tables'!B:B,0))</f>
        <v>Huron-Superior Catholic District School Board</v>
      </c>
    </row>
    <row r="5" spans="1:4" hidden="1">
      <c r="A5">
        <f t="shared" si="0"/>
        <v>4</v>
      </c>
      <c r="B5" s="89">
        <v>31</v>
      </c>
      <c r="C5" s="90" t="s">
        <v>450</v>
      </c>
      <c r="D5" t="str">
        <f>INDEX('Funding Tables'!P:P,MATCH('Board Ventilation Strate-PY'!B5,'Funding Tables'!B:B,0))</f>
        <v>Huron-Superior Catholic District School Board</v>
      </c>
    </row>
    <row r="6" spans="1:4" hidden="1">
      <c r="A6">
        <f t="shared" si="0"/>
        <v>1</v>
      </c>
      <c r="B6" s="89">
        <v>10</v>
      </c>
      <c r="C6" s="90" t="s">
        <v>451</v>
      </c>
      <c r="D6" t="str">
        <f>INDEX('Funding Tables'!P:P,MATCH('Board Ventilation Strate-PY'!B6,'Funding Tables'!B:B,0))</f>
        <v>Lambton Kent District School Board</v>
      </c>
    </row>
    <row r="7" spans="1:4" ht="29" hidden="1">
      <c r="A7">
        <f t="shared" si="0"/>
        <v>2</v>
      </c>
      <c r="B7" s="89">
        <v>10</v>
      </c>
      <c r="C7" s="90" t="s">
        <v>452</v>
      </c>
      <c r="D7" t="str">
        <f>INDEX('Funding Tables'!P:P,MATCH('Board Ventilation Strate-PY'!B7,'Funding Tables'!B:B,0))</f>
        <v>Lambton Kent District School Board</v>
      </c>
    </row>
    <row r="8" spans="1:4" ht="29" hidden="1">
      <c r="A8">
        <f t="shared" si="0"/>
        <v>3</v>
      </c>
      <c r="B8" s="89">
        <v>10</v>
      </c>
      <c r="C8" s="90" t="s">
        <v>453</v>
      </c>
      <c r="D8" t="str">
        <f>INDEX('Funding Tables'!P:P,MATCH('Board Ventilation Strate-PY'!B8,'Funding Tables'!B:B,0))</f>
        <v>Lambton Kent District School Board</v>
      </c>
    </row>
    <row r="9" spans="1:4" hidden="1">
      <c r="A9">
        <f t="shared" si="0"/>
        <v>4</v>
      </c>
      <c r="B9" s="89">
        <v>10</v>
      </c>
      <c r="C9" s="90" t="s">
        <v>454</v>
      </c>
      <c r="D9" t="str">
        <f>INDEX('Funding Tables'!P:P,MATCH('Board Ventilation Strate-PY'!B9,'Funding Tables'!B:B,0))</f>
        <v>Lambton Kent District School Board</v>
      </c>
    </row>
    <row r="10" spans="1:4" hidden="1">
      <c r="A10">
        <f t="shared" si="0"/>
        <v>1</v>
      </c>
      <c r="B10" s="89">
        <v>56</v>
      </c>
      <c r="C10" s="91" t="s">
        <v>455</v>
      </c>
      <c r="D10" t="str">
        <f>INDEX('Funding Tables'!P:P,MATCH('Board Ventilation Strate-PY'!B10,'Funding Tables'!B:B,0))</f>
        <v>Conseil scolaire public du Nord-Est de l'Ontario</v>
      </c>
    </row>
    <row r="11" spans="1:4" hidden="1">
      <c r="A11">
        <f t="shared" si="0"/>
        <v>2</v>
      </c>
      <c r="B11" s="89">
        <v>56</v>
      </c>
      <c r="C11" s="91" t="s">
        <v>456</v>
      </c>
      <c r="D11" t="str">
        <f>INDEX('Funding Tables'!P:P,MATCH('Board Ventilation Strate-PY'!B11,'Funding Tables'!B:B,0))</f>
        <v>Conseil scolaire public du Nord-Est de l'Ontario</v>
      </c>
    </row>
    <row r="12" spans="1:4" hidden="1">
      <c r="A12">
        <f t="shared" si="0"/>
        <v>3</v>
      </c>
      <c r="B12" s="89">
        <v>56</v>
      </c>
      <c r="C12" s="91" t="s">
        <v>457</v>
      </c>
      <c r="D12" t="str">
        <f>INDEX('Funding Tables'!P:P,MATCH('Board Ventilation Strate-PY'!B12,'Funding Tables'!B:B,0))</f>
        <v>Conseil scolaire public du Nord-Est de l'Ontario</v>
      </c>
    </row>
    <row r="13" spans="1:4" hidden="1">
      <c r="A13">
        <f t="shared" si="0"/>
        <v>4</v>
      </c>
      <c r="B13" s="89">
        <v>56</v>
      </c>
      <c r="C13" s="91" t="s">
        <v>458</v>
      </c>
      <c r="D13" t="str">
        <f>INDEX('Funding Tables'!P:P,MATCH('Board Ventilation Strate-PY'!B13,'Funding Tables'!B:B,0))</f>
        <v>Conseil scolaire public du Nord-Est de l'Ontario</v>
      </c>
    </row>
    <row r="14" spans="1:4" ht="29" hidden="1">
      <c r="A14">
        <f t="shared" si="0"/>
        <v>1</v>
      </c>
      <c r="B14" s="89">
        <v>103</v>
      </c>
      <c r="C14" s="90" t="s">
        <v>459</v>
      </c>
      <c r="D14" t="str">
        <f>INDEX('Funding Tables'!P:P,MATCH('Board Ventilation Strate-PY'!B14,'Funding Tables'!B:B,0))</f>
        <v>Penetanguishene Protestant Separate School Board</v>
      </c>
    </row>
    <row r="15" spans="1:4" ht="29" hidden="1">
      <c r="A15">
        <f t="shared" si="0"/>
        <v>2</v>
      </c>
      <c r="B15" s="89">
        <v>103</v>
      </c>
      <c r="C15" s="90" t="s">
        <v>460</v>
      </c>
      <c r="D15" t="str">
        <f>INDEX('Funding Tables'!P:P,MATCH('Board Ventilation Strate-PY'!B15,'Funding Tables'!B:B,0))</f>
        <v>Penetanguishene Protestant Separate School Board</v>
      </c>
    </row>
    <row r="16" spans="1:4" hidden="1">
      <c r="A16">
        <f t="shared" si="0"/>
        <v>3</v>
      </c>
      <c r="B16" s="89">
        <v>103</v>
      </c>
      <c r="C16" s="90" t="s">
        <v>461</v>
      </c>
      <c r="D16" t="str">
        <f>INDEX('Funding Tables'!P:P,MATCH('Board Ventilation Strate-PY'!B16,'Funding Tables'!B:B,0))</f>
        <v>Penetanguishene Protestant Separate School Board</v>
      </c>
    </row>
    <row r="17" spans="1:4" hidden="1">
      <c r="A17">
        <f t="shared" si="0"/>
        <v>4</v>
      </c>
      <c r="B17" s="89">
        <v>103</v>
      </c>
      <c r="C17" s="90" t="s">
        <v>462</v>
      </c>
      <c r="D17" t="str">
        <f>INDEX('Funding Tables'!P:P,MATCH('Board Ventilation Strate-PY'!B17,'Funding Tables'!B:B,0))</f>
        <v>Penetanguishene Protestant Separate School Board</v>
      </c>
    </row>
    <row r="18" spans="1:4" hidden="1">
      <c r="A18">
        <f t="shared" si="0"/>
        <v>1</v>
      </c>
      <c r="B18" s="89">
        <v>59</v>
      </c>
      <c r="C18" s="92" t="s">
        <v>463</v>
      </c>
      <c r="D18" t="str">
        <f>INDEX('Funding Tables'!P:P,MATCH('Board Ventilation Strate-PY'!B18,'Funding Tables'!B:B,0))</f>
        <v>Conseil des écoles publiques de l'Est de l'Ontario</v>
      </c>
    </row>
    <row r="19" spans="1:4" ht="29" hidden="1">
      <c r="A19">
        <f t="shared" si="0"/>
        <v>2</v>
      </c>
      <c r="B19" s="89">
        <v>59</v>
      </c>
      <c r="C19" s="92" t="s">
        <v>464</v>
      </c>
      <c r="D19" t="str">
        <f>INDEX('Funding Tables'!P:P,MATCH('Board Ventilation Strate-PY'!B19,'Funding Tables'!B:B,0))</f>
        <v>Conseil des écoles publiques de l'Est de l'Ontario</v>
      </c>
    </row>
    <row r="20" spans="1:4" ht="29" hidden="1">
      <c r="A20">
        <f t="shared" si="0"/>
        <v>3</v>
      </c>
      <c r="B20" s="89">
        <v>59</v>
      </c>
      <c r="C20" s="92" t="s">
        <v>465</v>
      </c>
      <c r="D20" t="str">
        <f>INDEX('Funding Tables'!P:P,MATCH('Board Ventilation Strate-PY'!B20,'Funding Tables'!B:B,0))</f>
        <v>Conseil des écoles publiques de l'Est de l'Ontario</v>
      </c>
    </row>
    <row r="21" spans="1:4" hidden="1">
      <c r="A21">
        <f t="shared" si="0"/>
        <v>4</v>
      </c>
      <c r="B21" s="89">
        <v>59</v>
      </c>
      <c r="C21" s="92" t="s">
        <v>466</v>
      </c>
      <c r="D21" t="str">
        <f>INDEX('Funding Tables'!P:P,MATCH('Board Ventilation Strate-PY'!B21,'Funding Tables'!B:B,0))</f>
        <v>Conseil des écoles publiques de l'Est de l'Ontario</v>
      </c>
    </row>
    <row r="22" spans="1:4" hidden="1">
      <c r="A22">
        <f t="shared" si="0"/>
        <v>1</v>
      </c>
      <c r="B22" s="89">
        <v>24</v>
      </c>
      <c r="C22" s="90" t="s">
        <v>467</v>
      </c>
      <c r="D22" t="str">
        <f>INDEX('Funding Tables'!P:P,MATCH('Board Ventilation Strate-PY'!B22,'Funding Tables'!B:B,0))</f>
        <v>Waterloo Region District School Board</v>
      </c>
    </row>
    <row r="23" spans="1:4" ht="29" hidden="1">
      <c r="A23">
        <f t="shared" si="0"/>
        <v>2</v>
      </c>
      <c r="B23" s="89">
        <v>24</v>
      </c>
      <c r="C23" s="90" t="s">
        <v>468</v>
      </c>
      <c r="D23" t="str">
        <f>INDEX('Funding Tables'!P:P,MATCH('Board Ventilation Strate-PY'!B23,'Funding Tables'!B:B,0))</f>
        <v>Waterloo Region District School Board</v>
      </c>
    </row>
    <row r="24" spans="1:4" hidden="1">
      <c r="A24">
        <f t="shared" si="0"/>
        <v>3</v>
      </c>
      <c r="B24" s="89">
        <v>24</v>
      </c>
      <c r="C24" s="90" t="s">
        <v>469</v>
      </c>
      <c r="D24" t="str">
        <f>INDEX('Funding Tables'!P:P,MATCH('Board Ventilation Strate-PY'!B24,'Funding Tables'!B:B,0))</f>
        <v>Waterloo Region District School Board</v>
      </c>
    </row>
    <row r="25" spans="1:4" ht="29" hidden="1">
      <c r="A25">
        <f t="shared" si="0"/>
        <v>4</v>
      </c>
      <c r="B25" s="89">
        <v>24</v>
      </c>
      <c r="C25" s="90" t="s">
        <v>470</v>
      </c>
      <c r="D25" t="str">
        <f>INDEX('Funding Tables'!P:P,MATCH('Board Ventilation Strate-PY'!B25,'Funding Tables'!B:B,0))</f>
        <v>Waterloo Region District School Board</v>
      </c>
    </row>
    <row r="26" spans="1:4" ht="29" hidden="1">
      <c r="A26">
        <f t="shared" si="0"/>
        <v>1</v>
      </c>
      <c r="B26" s="89">
        <v>42</v>
      </c>
      <c r="C26" s="90" t="s">
        <v>471</v>
      </c>
      <c r="D26" t="str">
        <f>INDEX('Funding Tables'!P:P,MATCH('Board Ventilation Strate-PY'!B26,'Funding Tables'!B:B,0))</f>
        <v>York Catholic District School Board</v>
      </c>
    </row>
    <row r="27" spans="1:4" hidden="1">
      <c r="A27">
        <f t="shared" si="0"/>
        <v>2</v>
      </c>
      <c r="B27" s="89">
        <v>42</v>
      </c>
      <c r="C27" s="90" t="s">
        <v>472</v>
      </c>
      <c r="D27" t="str">
        <f>INDEX('Funding Tables'!P:P,MATCH('Board Ventilation Strate-PY'!B27,'Funding Tables'!B:B,0))</f>
        <v>York Catholic District School Board</v>
      </c>
    </row>
    <row r="28" spans="1:4" hidden="1">
      <c r="A28">
        <f t="shared" si="0"/>
        <v>3</v>
      </c>
      <c r="B28" s="89">
        <v>42</v>
      </c>
      <c r="C28" s="90" t="s">
        <v>473</v>
      </c>
      <c r="D28" t="str">
        <f>INDEX('Funding Tables'!P:P,MATCH('Board Ventilation Strate-PY'!B28,'Funding Tables'!B:B,0))</f>
        <v>York Catholic District School Board</v>
      </c>
    </row>
    <row r="29" spans="1:4" ht="29" hidden="1">
      <c r="A29">
        <f t="shared" si="0"/>
        <v>4</v>
      </c>
      <c r="B29" s="89">
        <v>42</v>
      </c>
      <c r="C29" s="90" t="s">
        <v>474</v>
      </c>
      <c r="D29" t="str">
        <f>INDEX('Funding Tables'!P:P,MATCH('Board Ventilation Strate-PY'!B29,'Funding Tables'!B:B,0))</f>
        <v>York Catholic District School Board</v>
      </c>
    </row>
    <row r="30" spans="1:4" hidden="1">
      <c r="A30">
        <f t="shared" si="0"/>
        <v>1</v>
      </c>
      <c r="B30" s="89" t="s">
        <v>24</v>
      </c>
      <c r="C30" s="90" t="s">
        <v>475</v>
      </c>
      <c r="D30" t="str">
        <f>INDEX('Funding Tables'!P:P,MATCH('Board Ventilation Strate-PY'!B30,'Funding Tables'!B:B,0))</f>
        <v>Northwest Catholic District School Board</v>
      </c>
    </row>
    <row r="31" spans="1:4" hidden="1">
      <c r="A31">
        <f t="shared" si="0"/>
        <v>2</v>
      </c>
      <c r="B31" s="89" t="s">
        <v>24</v>
      </c>
      <c r="C31" s="90" t="s">
        <v>476</v>
      </c>
      <c r="D31" t="str">
        <f>INDEX('Funding Tables'!P:P,MATCH('Board Ventilation Strate-PY'!B31,'Funding Tables'!B:B,0))</f>
        <v>Northwest Catholic District School Board</v>
      </c>
    </row>
    <row r="32" spans="1:4" ht="29" hidden="1">
      <c r="A32">
        <f t="shared" si="0"/>
        <v>3</v>
      </c>
      <c r="B32" s="89" t="s">
        <v>24</v>
      </c>
      <c r="C32" s="90" t="s">
        <v>477</v>
      </c>
      <c r="D32" t="str">
        <f>INDEX('Funding Tables'!P:P,MATCH('Board Ventilation Strate-PY'!B32,'Funding Tables'!B:B,0))</f>
        <v>Northwest Catholic District School Board</v>
      </c>
    </row>
    <row r="33" spans="1:4" hidden="1">
      <c r="A33">
        <f t="shared" si="0"/>
        <v>4</v>
      </c>
      <c r="B33" s="89" t="s">
        <v>24</v>
      </c>
      <c r="C33" s="90" t="s">
        <v>478</v>
      </c>
      <c r="D33" t="str">
        <f>INDEX('Funding Tables'!P:P,MATCH('Board Ventilation Strate-PY'!B33,'Funding Tables'!B:B,0))</f>
        <v>Northwest Catholic District School Board</v>
      </c>
    </row>
    <row r="34" spans="1:4" ht="29" hidden="1">
      <c r="A34">
        <f t="shared" si="0"/>
        <v>1</v>
      </c>
      <c r="B34" s="89">
        <v>66</v>
      </c>
      <c r="C34" s="90" t="s">
        <v>479</v>
      </c>
      <c r="D34" t="str">
        <f>INDEX('Funding Tables'!P:P,MATCH('Board Ventilation Strate-PY'!B34,'Funding Tables'!B:B,0))</f>
        <v>Conseil scolaire de district catholique du Centre-Est de l'Ontario</v>
      </c>
    </row>
    <row r="35" spans="1:4" hidden="1">
      <c r="A35">
        <f t="shared" si="0"/>
        <v>2</v>
      </c>
      <c r="B35" s="89">
        <v>66</v>
      </c>
      <c r="C35" s="90" t="s">
        <v>480</v>
      </c>
      <c r="D35" t="str">
        <f>INDEX('Funding Tables'!P:P,MATCH('Board Ventilation Strate-PY'!B35,'Funding Tables'!B:B,0))</f>
        <v>Conseil scolaire de district catholique du Centre-Est de l'Ontario</v>
      </c>
    </row>
    <row r="36" spans="1:4" hidden="1">
      <c r="A36">
        <f t="shared" si="0"/>
        <v>3</v>
      </c>
      <c r="B36" s="89">
        <v>66</v>
      </c>
      <c r="C36" s="90" t="s">
        <v>481</v>
      </c>
      <c r="D36" t="str">
        <f>INDEX('Funding Tables'!P:P,MATCH('Board Ventilation Strate-PY'!B36,'Funding Tables'!B:B,0))</f>
        <v>Conseil scolaire de district catholique du Centre-Est de l'Ontario</v>
      </c>
    </row>
    <row r="37" spans="1:4" ht="29" hidden="1">
      <c r="A37">
        <f t="shared" si="0"/>
        <v>4</v>
      </c>
      <c r="B37" s="89">
        <v>66</v>
      </c>
      <c r="C37" s="90" t="s">
        <v>482</v>
      </c>
      <c r="D37" t="str">
        <f>INDEX('Funding Tables'!P:P,MATCH('Board Ventilation Strate-PY'!B37,'Funding Tables'!B:B,0))</f>
        <v>Conseil scolaire de district catholique du Centre-Est de l'Ontario</v>
      </c>
    </row>
    <row r="38" spans="1:4" ht="29" hidden="1">
      <c r="A38">
        <f t="shared" si="0"/>
        <v>1</v>
      </c>
      <c r="B38" s="89">
        <v>26</v>
      </c>
      <c r="C38" s="90" t="s">
        <v>483</v>
      </c>
      <c r="D38" t="str">
        <f>INDEX('Funding Tables'!P:P,MATCH('Board Ventilation Strate-PY'!B38,'Funding Tables'!B:B,0))</f>
        <v>Upper Canada District School Board</v>
      </c>
    </row>
    <row r="39" spans="1:4" ht="29" hidden="1">
      <c r="A39">
        <f t="shared" si="0"/>
        <v>2</v>
      </c>
      <c r="B39" s="89">
        <v>26</v>
      </c>
      <c r="C39" s="90" t="s">
        <v>484</v>
      </c>
      <c r="D39" t="str">
        <f>INDEX('Funding Tables'!P:P,MATCH('Board Ventilation Strate-PY'!B39,'Funding Tables'!B:B,0))</f>
        <v>Upper Canada District School Board</v>
      </c>
    </row>
    <row r="40" spans="1:4" ht="29" hidden="1">
      <c r="A40">
        <f t="shared" si="0"/>
        <v>3</v>
      </c>
      <c r="B40" s="89">
        <v>26</v>
      </c>
      <c r="C40" s="90" t="s">
        <v>485</v>
      </c>
      <c r="D40" t="str">
        <f>INDEX('Funding Tables'!P:P,MATCH('Board Ventilation Strate-PY'!B40,'Funding Tables'!B:B,0))</f>
        <v>Upper Canada District School Board</v>
      </c>
    </row>
    <row r="41" spans="1:4" hidden="1">
      <c r="A41">
        <f t="shared" si="0"/>
        <v>4</v>
      </c>
      <c r="B41" s="89">
        <v>26</v>
      </c>
      <c r="C41" s="90" t="s">
        <v>486</v>
      </c>
      <c r="D41" t="str">
        <f>INDEX('Funding Tables'!P:P,MATCH('Board Ventilation Strate-PY'!B41,'Funding Tables'!B:B,0))</f>
        <v>Upper Canada District School Board</v>
      </c>
    </row>
    <row r="42" spans="1:4" hidden="1">
      <c r="A42">
        <f t="shared" si="0"/>
        <v>1</v>
      </c>
      <c r="B42" s="89">
        <v>53</v>
      </c>
      <c r="C42" s="90" t="s">
        <v>487</v>
      </c>
      <c r="D42" t="str">
        <f>INDEX('Funding Tables'!P:P,MATCH('Board Ventilation Strate-PY'!B42,'Funding Tables'!B:B,0))</f>
        <v>Ottawa Catholic District School Board</v>
      </c>
    </row>
    <row r="43" spans="1:4" hidden="1">
      <c r="A43">
        <f t="shared" si="0"/>
        <v>2</v>
      </c>
      <c r="B43" s="89">
        <v>53</v>
      </c>
      <c r="C43" s="90" t="s">
        <v>488</v>
      </c>
      <c r="D43" t="str">
        <f>INDEX('Funding Tables'!P:P,MATCH('Board Ventilation Strate-PY'!B43,'Funding Tables'!B:B,0))</f>
        <v>Ottawa Catholic District School Board</v>
      </c>
    </row>
    <row r="44" spans="1:4" hidden="1">
      <c r="A44">
        <f t="shared" si="0"/>
        <v>3</v>
      </c>
      <c r="B44" s="89">
        <v>53</v>
      </c>
      <c r="C44" s="90" t="s">
        <v>489</v>
      </c>
      <c r="D44" t="str">
        <f>INDEX('Funding Tables'!P:P,MATCH('Board Ventilation Strate-PY'!B44,'Funding Tables'!B:B,0))</f>
        <v>Ottawa Catholic District School Board</v>
      </c>
    </row>
    <row r="45" spans="1:4" hidden="1">
      <c r="A45">
        <f t="shared" si="0"/>
        <v>4</v>
      </c>
      <c r="B45" s="89">
        <v>53</v>
      </c>
      <c r="C45" s="90" t="s">
        <v>490</v>
      </c>
      <c r="D45" t="str">
        <f>INDEX('Funding Tables'!P:P,MATCH('Board Ventilation Strate-PY'!B45,'Funding Tables'!B:B,0))</f>
        <v>Ottawa Catholic District School Board</v>
      </c>
    </row>
    <row r="46" spans="1:4" ht="29" hidden="1">
      <c r="A46">
        <f t="shared" si="0"/>
        <v>1</v>
      </c>
      <c r="B46" s="89" t="s">
        <v>19</v>
      </c>
      <c r="C46" s="90" t="s">
        <v>491</v>
      </c>
      <c r="D46" t="str">
        <f>INDEX('Funding Tables'!P:P,MATCH('Board Ventilation Strate-PY'!B46,'Funding Tables'!B:B,0))</f>
        <v>Rainy River District School Board</v>
      </c>
    </row>
    <row r="47" spans="1:4" ht="29" hidden="1">
      <c r="A47">
        <f t="shared" si="0"/>
        <v>2</v>
      </c>
      <c r="B47" s="89" t="s">
        <v>19</v>
      </c>
      <c r="C47" s="90" t="s">
        <v>492</v>
      </c>
      <c r="D47" t="str">
        <f>INDEX('Funding Tables'!P:P,MATCH('Board Ventilation Strate-PY'!B47,'Funding Tables'!B:B,0))</f>
        <v>Rainy River District School Board</v>
      </c>
    </row>
    <row r="48" spans="1:4" hidden="1">
      <c r="A48">
        <f t="shared" si="0"/>
        <v>3</v>
      </c>
      <c r="B48" s="89" t="s">
        <v>19</v>
      </c>
      <c r="C48" s="90" t="s">
        <v>493</v>
      </c>
      <c r="D48" t="str">
        <f>INDEX('Funding Tables'!P:P,MATCH('Board Ventilation Strate-PY'!B48,'Funding Tables'!B:B,0))</f>
        <v>Rainy River District School Board</v>
      </c>
    </row>
    <row r="49" spans="1:4" ht="29" hidden="1">
      <c r="A49">
        <f t="shared" si="0"/>
        <v>4</v>
      </c>
      <c r="B49" s="89" t="s">
        <v>19</v>
      </c>
      <c r="C49" s="90" t="s">
        <v>494</v>
      </c>
      <c r="D49" t="str">
        <f>INDEX('Funding Tables'!P:P,MATCH('Board Ventilation Strate-PY'!B49,'Funding Tables'!B:B,0))</f>
        <v>Rainy River District School Board</v>
      </c>
    </row>
    <row r="50" spans="1:4" ht="29" hidden="1">
      <c r="A50">
        <f t="shared" si="0"/>
        <v>1</v>
      </c>
      <c r="B50" s="89">
        <v>41</v>
      </c>
      <c r="C50" s="93" t="s">
        <v>495</v>
      </c>
      <c r="D50" t="str">
        <f>INDEX('Funding Tables'!P:P,MATCH('Board Ventilation Strate-PY'!B50,'Funding Tables'!B:B,0))</f>
        <v>Peterborough Victoria Northumberland and Clarington Catholic DSB</v>
      </c>
    </row>
    <row r="51" spans="1:4" hidden="1">
      <c r="A51">
        <f t="shared" si="0"/>
        <v>2</v>
      </c>
      <c r="B51" s="89">
        <v>41</v>
      </c>
      <c r="C51" s="90" t="s">
        <v>496</v>
      </c>
      <c r="D51" t="str">
        <f>INDEX('Funding Tables'!P:P,MATCH('Board Ventilation Strate-PY'!B51,'Funding Tables'!B:B,0))</f>
        <v>Peterborough Victoria Northumberland and Clarington Catholic DSB</v>
      </c>
    </row>
    <row r="52" spans="1:4" hidden="1">
      <c r="A52">
        <f t="shared" si="0"/>
        <v>3</v>
      </c>
      <c r="B52" s="89">
        <v>41</v>
      </c>
      <c r="C52" s="90" t="s">
        <v>497</v>
      </c>
      <c r="D52" t="str">
        <f>INDEX('Funding Tables'!P:P,MATCH('Board Ventilation Strate-PY'!B52,'Funding Tables'!B:B,0))</f>
        <v>Peterborough Victoria Northumberland and Clarington Catholic DSB</v>
      </c>
    </row>
    <row r="53" spans="1:4" hidden="1">
      <c r="A53">
        <f t="shared" si="0"/>
        <v>4</v>
      </c>
      <c r="B53" s="89">
        <v>41</v>
      </c>
      <c r="C53" s="90" t="s">
        <v>498</v>
      </c>
      <c r="D53" t="str">
        <f>INDEX('Funding Tables'!P:P,MATCH('Board Ventilation Strate-PY'!B53,'Funding Tables'!B:B,0))</f>
        <v>Peterborough Victoria Northumberland and Clarington Catholic DSB</v>
      </c>
    </row>
    <row r="54" spans="1:4" hidden="1">
      <c r="A54">
        <f t="shared" si="0"/>
        <v>1</v>
      </c>
      <c r="B54" s="89" t="s">
        <v>27</v>
      </c>
      <c r="C54" s="90" t="s">
        <v>499</v>
      </c>
      <c r="D54" t="str">
        <f>INDEX('Funding Tables'!P:P,MATCH('Board Ventilation Strate-PY'!B54,'Funding Tables'!B:B,0))</f>
        <v>Superior North Catholic District School Board</v>
      </c>
    </row>
    <row r="55" spans="1:4" hidden="1">
      <c r="A55">
        <f t="shared" si="0"/>
        <v>2</v>
      </c>
      <c r="B55" s="89" t="s">
        <v>27</v>
      </c>
      <c r="C55" s="90" t="s">
        <v>500</v>
      </c>
      <c r="D55" t="str">
        <f>INDEX('Funding Tables'!P:P,MATCH('Board Ventilation Strate-PY'!B55,'Funding Tables'!B:B,0))</f>
        <v>Superior North Catholic District School Board</v>
      </c>
    </row>
    <row r="56" spans="1:4" hidden="1">
      <c r="A56">
        <f t="shared" si="0"/>
        <v>3</v>
      </c>
      <c r="B56" s="89" t="s">
        <v>27</v>
      </c>
      <c r="C56" s="90" t="s">
        <v>501</v>
      </c>
      <c r="D56" t="str">
        <f>INDEX('Funding Tables'!P:P,MATCH('Board Ventilation Strate-PY'!B56,'Funding Tables'!B:B,0))</f>
        <v>Superior North Catholic District School Board</v>
      </c>
    </row>
    <row r="57" spans="1:4" hidden="1">
      <c r="A57">
        <f t="shared" si="0"/>
        <v>4</v>
      </c>
      <c r="B57" s="89" t="s">
        <v>27</v>
      </c>
      <c r="C57" s="90" t="s">
        <v>502</v>
      </c>
      <c r="D57" t="str">
        <f>INDEX('Funding Tables'!P:P,MATCH('Board Ventilation Strate-PY'!B57,'Funding Tables'!B:B,0))</f>
        <v>Superior North Catholic District School Board</v>
      </c>
    </row>
    <row r="58" spans="1:4" ht="29" hidden="1">
      <c r="A58">
        <f t="shared" si="0"/>
        <v>1</v>
      </c>
      <c r="B58" s="89">
        <v>61</v>
      </c>
      <c r="C58" s="90" t="s">
        <v>503</v>
      </c>
      <c r="D58" t="str">
        <f>INDEX('Funding Tables'!P:P,MATCH('Board Ventilation Strate-PY'!B58,'Funding Tables'!B:B,0))</f>
        <v>Conseil scolaire de district catholique du Nouvel-Ontario</v>
      </c>
    </row>
    <row r="59" spans="1:4" ht="29" hidden="1">
      <c r="A59">
        <f t="shared" si="0"/>
        <v>2</v>
      </c>
      <c r="B59" s="89">
        <v>61</v>
      </c>
      <c r="C59" s="90" t="s">
        <v>504</v>
      </c>
      <c r="D59" t="str">
        <f>INDEX('Funding Tables'!P:P,MATCH('Board Ventilation Strate-PY'!B59,'Funding Tables'!B:B,0))</f>
        <v>Conseil scolaire de district catholique du Nouvel-Ontario</v>
      </c>
    </row>
    <row r="60" spans="1:4" hidden="1">
      <c r="A60">
        <f t="shared" si="0"/>
        <v>3</v>
      </c>
      <c r="B60" s="89">
        <v>61</v>
      </c>
      <c r="C60" s="90" t="s">
        <v>505</v>
      </c>
      <c r="D60" t="str">
        <f>INDEX('Funding Tables'!P:P,MATCH('Board Ventilation Strate-PY'!B60,'Funding Tables'!B:B,0))</f>
        <v>Conseil scolaire de district catholique du Nouvel-Ontario</v>
      </c>
    </row>
    <row r="61" spans="1:4" hidden="1">
      <c r="A61">
        <f t="shared" si="0"/>
        <v>4</v>
      </c>
      <c r="B61" s="89">
        <v>61</v>
      </c>
      <c r="C61" s="90" t="s">
        <v>506</v>
      </c>
      <c r="D61" t="str">
        <f>INDEX('Funding Tables'!P:P,MATCH('Board Ventilation Strate-PY'!B61,'Funding Tables'!B:B,0))</f>
        <v>Conseil scolaire de district catholique du Nouvel-Ontario</v>
      </c>
    </row>
    <row r="62" spans="1:4" ht="29" hidden="1">
      <c r="A62">
        <f t="shared" si="0"/>
        <v>1</v>
      </c>
      <c r="B62" s="89" t="s">
        <v>26</v>
      </c>
      <c r="C62" s="90" t="s">
        <v>507</v>
      </c>
      <c r="D62" t="str">
        <f>INDEX('Funding Tables'!P:P,MATCH('Board Ventilation Strate-PY'!B62,'Funding Tables'!B:B,0))</f>
        <v>Thunder Bay Catholic District School Board</v>
      </c>
    </row>
    <row r="63" spans="1:4" ht="29" hidden="1">
      <c r="A63">
        <f t="shared" si="0"/>
        <v>2</v>
      </c>
      <c r="B63" s="89" t="s">
        <v>26</v>
      </c>
      <c r="C63" s="90" t="s">
        <v>508</v>
      </c>
      <c r="D63" t="str">
        <f>INDEX('Funding Tables'!P:P,MATCH('Board Ventilation Strate-PY'!B63,'Funding Tables'!B:B,0))</f>
        <v>Thunder Bay Catholic District School Board</v>
      </c>
    </row>
    <row r="64" spans="1:4" hidden="1">
      <c r="A64">
        <f t="shared" si="0"/>
        <v>3</v>
      </c>
      <c r="B64" s="89" t="s">
        <v>26</v>
      </c>
      <c r="C64" s="90" t="s">
        <v>509</v>
      </c>
      <c r="D64" t="str">
        <f>INDEX('Funding Tables'!P:P,MATCH('Board Ventilation Strate-PY'!B64,'Funding Tables'!B:B,0))</f>
        <v>Thunder Bay Catholic District School Board</v>
      </c>
    </row>
    <row r="65" spans="1:4" hidden="1">
      <c r="A65">
        <f t="shared" si="0"/>
        <v>4</v>
      </c>
      <c r="B65" s="89" t="s">
        <v>26</v>
      </c>
      <c r="C65" s="90" t="s">
        <v>510</v>
      </c>
      <c r="D65" t="str">
        <f>INDEX('Funding Tables'!P:P,MATCH('Board Ventilation Strate-PY'!B65,'Funding Tables'!B:B,0))</f>
        <v>Thunder Bay Catholic District School Board</v>
      </c>
    </row>
    <row r="66" spans="1:4" ht="29" hidden="1">
      <c r="A66">
        <f t="shared" si="0"/>
        <v>1</v>
      </c>
      <c r="B66" s="89">
        <v>21</v>
      </c>
      <c r="C66" s="90" t="s">
        <v>511</v>
      </c>
      <c r="D66" t="str">
        <f>INDEX('Funding Tables'!P:P,MATCH('Board Ventilation Strate-PY'!B66,'Funding Tables'!B:B,0))</f>
        <v>Hamilton-Wentworth District School Board</v>
      </c>
    </row>
    <row r="67" spans="1:4" ht="29" hidden="1">
      <c r="A67">
        <f t="shared" si="0"/>
        <v>2</v>
      </c>
      <c r="B67" s="89">
        <v>21</v>
      </c>
      <c r="C67" s="90" t="s">
        <v>512</v>
      </c>
      <c r="D67" t="str">
        <f>INDEX('Funding Tables'!P:P,MATCH('Board Ventilation Strate-PY'!B67,'Funding Tables'!B:B,0))</f>
        <v>Hamilton-Wentworth District School Board</v>
      </c>
    </row>
    <row r="68" spans="1:4" hidden="1">
      <c r="A68">
        <f t="shared" ref="A68:A131" si="1">IF(B68=B67,A67+1,1)</f>
        <v>3</v>
      </c>
      <c r="B68" s="89">
        <v>21</v>
      </c>
      <c r="C68" s="90" t="s">
        <v>513</v>
      </c>
      <c r="D68" t="str">
        <f>INDEX('Funding Tables'!P:P,MATCH('Board Ventilation Strate-PY'!B68,'Funding Tables'!B:B,0))</f>
        <v>Hamilton-Wentworth District School Board</v>
      </c>
    </row>
    <row r="69" spans="1:4" ht="29" hidden="1">
      <c r="A69">
        <f t="shared" si="1"/>
        <v>4</v>
      </c>
      <c r="B69" s="89">
        <v>21</v>
      </c>
      <c r="C69" s="90" t="s">
        <v>514</v>
      </c>
      <c r="D69" t="str">
        <f>INDEX('Funding Tables'!P:P,MATCH('Board Ventilation Strate-PY'!B69,'Funding Tables'!B:B,0))</f>
        <v>Hamilton-Wentworth District School Board</v>
      </c>
    </row>
    <row r="70" spans="1:4" hidden="1">
      <c r="A70">
        <f t="shared" si="1"/>
        <v>1</v>
      </c>
      <c r="B70" s="89">
        <v>63</v>
      </c>
      <c r="C70" s="90" t="s">
        <v>515</v>
      </c>
      <c r="D70" t="str">
        <f>INDEX('Funding Tables'!P:P,MATCH('Board Ventilation Strate-PY'!B70,'Funding Tables'!B:B,0))</f>
        <v>Conseil scolaire catholique Providence</v>
      </c>
    </row>
    <row r="71" spans="1:4" hidden="1">
      <c r="A71">
        <f t="shared" si="1"/>
        <v>2</v>
      </c>
      <c r="B71" s="89">
        <v>63</v>
      </c>
      <c r="C71" s="90" t="s">
        <v>516</v>
      </c>
      <c r="D71" t="str">
        <f>INDEX('Funding Tables'!P:P,MATCH('Board Ventilation Strate-PY'!B71,'Funding Tables'!B:B,0))</f>
        <v>Conseil scolaire catholique Providence</v>
      </c>
    </row>
    <row r="72" spans="1:4" hidden="1">
      <c r="A72">
        <f t="shared" si="1"/>
        <v>3</v>
      </c>
      <c r="B72" s="89">
        <v>63</v>
      </c>
      <c r="C72" s="90" t="s">
        <v>517</v>
      </c>
      <c r="D72" t="str">
        <f>INDEX('Funding Tables'!P:P,MATCH('Board Ventilation Strate-PY'!B72,'Funding Tables'!B:B,0))</f>
        <v>Conseil scolaire catholique Providence</v>
      </c>
    </row>
    <row r="73" spans="1:4" hidden="1">
      <c r="A73">
        <f t="shared" si="1"/>
        <v>4</v>
      </c>
      <c r="B73" s="89">
        <v>63</v>
      </c>
      <c r="C73" s="90" t="s">
        <v>518</v>
      </c>
      <c r="D73" t="str">
        <f>INDEX('Funding Tables'!P:P,MATCH('Board Ventilation Strate-PY'!B73,'Funding Tables'!B:B,0))</f>
        <v>Conseil scolaire catholique Providence</v>
      </c>
    </row>
    <row r="74" spans="1:4" hidden="1">
      <c r="A74">
        <f t="shared" si="1"/>
        <v>1</v>
      </c>
      <c r="B74" s="89">
        <v>16</v>
      </c>
      <c r="C74" s="90" t="s">
        <v>519</v>
      </c>
      <c r="D74" t="str">
        <f>INDEX('Funding Tables'!P:P,MATCH('Board Ventilation Strate-PY'!B74,'Funding Tables'!B:B,0))</f>
        <v>York Region District School Board</v>
      </c>
    </row>
    <row r="75" spans="1:4" hidden="1">
      <c r="A75">
        <f t="shared" si="1"/>
        <v>2</v>
      </c>
      <c r="B75" s="89">
        <v>16</v>
      </c>
      <c r="C75" s="90" t="s">
        <v>520</v>
      </c>
      <c r="D75" t="str">
        <f>INDEX('Funding Tables'!P:P,MATCH('Board Ventilation Strate-PY'!B75,'Funding Tables'!B:B,0))</f>
        <v>York Region District School Board</v>
      </c>
    </row>
    <row r="76" spans="1:4" hidden="1">
      <c r="A76">
        <f t="shared" si="1"/>
        <v>3</v>
      </c>
      <c r="B76" s="89">
        <v>16</v>
      </c>
      <c r="C76" s="90" t="s">
        <v>521</v>
      </c>
      <c r="D76" t="str">
        <f>INDEX('Funding Tables'!P:P,MATCH('Board Ventilation Strate-PY'!B76,'Funding Tables'!B:B,0))</f>
        <v>York Region District School Board</v>
      </c>
    </row>
    <row r="77" spans="1:4" ht="29" hidden="1">
      <c r="A77">
        <f t="shared" si="1"/>
        <v>4</v>
      </c>
      <c r="B77" s="89">
        <v>16</v>
      </c>
      <c r="C77" s="90" t="s">
        <v>522</v>
      </c>
      <c r="D77" t="str">
        <f>INDEX('Funding Tables'!P:P,MATCH('Board Ventilation Strate-PY'!B77,'Funding Tables'!B:B,0))</f>
        <v>York Region District School Board</v>
      </c>
    </row>
    <row r="78" spans="1:4" ht="29" hidden="1">
      <c r="A78">
        <f t="shared" si="1"/>
        <v>1</v>
      </c>
      <c r="B78" s="89">
        <v>38</v>
      </c>
      <c r="C78" s="90" t="s">
        <v>523</v>
      </c>
      <c r="D78" t="str">
        <f>INDEX('Funding Tables'!P:P,MATCH('Board Ventilation Strate-PY'!B78,'Funding Tables'!B:B,0))</f>
        <v>London District Catholic School Board</v>
      </c>
    </row>
    <row r="79" spans="1:4" ht="29" hidden="1">
      <c r="A79">
        <f t="shared" si="1"/>
        <v>2</v>
      </c>
      <c r="B79" s="89">
        <v>38</v>
      </c>
      <c r="C79" s="90" t="s">
        <v>524</v>
      </c>
      <c r="D79" t="str">
        <f>INDEX('Funding Tables'!P:P,MATCH('Board Ventilation Strate-PY'!B79,'Funding Tables'!B:B,0))</f>
        <v>London District Catholic School Board</v>
      </c>
    </row>
    <row r="80" spans="1:4" ht="29" hidden="1">
      <c r="A80">
        <f t="shared" si="1"/>
        <v>3</v>
      </c>
      <c r="B80" s="89">
        <v>38</v>
      </c>
      <c r="C80" s="90" t="s">
        <v>525</v>
      </c>
      <c r="D80" t="str">
        <f>INDEX('Funding Tables'!P:P,MATCH('Board Ventilation Strate-PY'!B80,'Funding Tables'!B:B,0))</f>
        <v>London District Catholic School Board</v>
      </c>
    </row>
    <row r="81" spans="1:4" ht="29" hidden="1">
      <c r="A81">
        <f t="shared" si="1"/>
        <v>4</v>
      </c>
      <c r="B81" s="89">
        <v>38</v>
      </c>
      <c r="C81" s="90" t="s">
        <v>526</v>
      </c>
      <c r="D81" t="str">
        <f>INDEX('Funding Tables'!P:P,MATCH('Board Ventilation Strate-PY'!B81,'Funding Tables'!B:B,0))</f>
        <v>London District Catholic School Board</v>
      </c>
    </row>
    <row r="82" spans="1:4" ht="29" hidden="1">
      <c r="A82">
        <f t="shared" si="1"/>
        <v>1</v>
      </c>
      <c r="B82" s="89">
        <v>14</v>
      </c>
      <c r="C82" s="90" t="s">
        <v>527</v>
      </c>
      <c r="D82" t="str">
        <f>INDEX('Funding Tables'!P:P,MATCH('Board Ventilation Strate-PY'!B82,'Funding Tables'!B:B,0))</f>
        <v>Kawartha Pine Ridge District School Board</v>
      </c>
    </row>
    <row r="83" spans="1:4" hidden="1">
      <c r="A83">
        <f t="shared" si="1"/>
        <v>2</v>
      </c>
      <c r="B83" s="89">
        <v>14</v>
      </c>
      <c r="C83" s="90" t="s">
        <v>528</v>
      </c>
      <c r="D83" t="str">
        <f>INDEX('Funding Tables'!P:P,MATCH('Board Ventilation Strate-PY'!B83,'Funding Tables'!B:B,0))</f>
        <v>Kawartha Pine Ridge District School Board</v>
      </c>
    </row>
    <row r="84" spans="1:4" ht="29" hidden="1">
      <c r="A84">
        <f t="shared" si="1"/>
        <v>3</v>
      </c>
      <c r="B84" s="89">
        <v>14</v>
      </c>
      <c r="C84" s="90" t="s">
        <v>529</v>
      </c>
      <c r="D84" t="str">
        <f>INDEX('Funding Tables'!P:P,MATCH('Board Ventilation Strate-PY'!B84,'Funding Tables'!B:B,0))</f>
        <v>Kawartha Pine Ridge District School Board</v>
      </c>
    </row>
    <row r="85" spans="1:4" hidden="1">
      <c r="A85">
        <f t="shared" si="1"/>
        <v>4</v>
      </c>
      <c r="B85" s="89">
        <v>14</v>
      </c>
      <c r="C85" s="90" t="s">
        <v>530</v>
      </c>
      <c r="D85" t="str">
        <f>INDEX('Funding Tables'!P:P,MATCH('Board Ventilation Strate-PY'!B85,'Funding Tables'!B:B,0))</f>
        <v>Kawartha Pine Ridge District School Board</v>
      </c>
    </row>
    <row r="86" spans="1:4" hidden="1">
      <c r="A86">
        <f t="shared" si="1"/>
        <v>1</v>
      </c>
      <c r="B86" s="89">
        <v>9</v>
      </c>
      <c r="C86" s="90" t="s">
        <v>531</v>
      </c>
      <c r="D86" t="str">
        <f>INDEX('Funding Tables'!P:P,MATCH('Board Ventilation Strate-PY'!B86,'Funding Tables'!B:B,0))</f>
        <v>Greater Essex County District School Board</v>
      </c>
    </row>
    <row r="87" spans="1:4" ht="29" hidden="1">
      <c r="A87">
        <f t="shared" si="1"/>
        <v>2</v>
      </c>
      <c r="B87" s="89">
        <v>9</v>
      </c>
      <c r="C87" s="90" t="s">
        <v>532</v>
      </c>
      <c r="D87" t="str">
        <f>INDEX('Funding Tables'!P:P,MATCH('Board Ventilation Strate-PY'!B87,'Funding Tables'!B:B,0))</f>
        <v>Greater Essex County District School Board</v>
      </c>
    </row>
    <row r="88" spans="1:4" hidden="1">
      <c r="A88">
        <f t="shared" si="1"/>
        <v>3</v>
      </c>
      <c r="B88" s="89">
        <v>9</v>
      </c>
      <c r="C88" s="90" t="s">
        <v>533</v>
      </c>
      <c r="D88" t="str">
        <f>INDEX('Funding Tables'!P:P,MATCH('Board Ventilation Strate-PY'!B88,'Funding Tables'!B:B,0))</f>
        <v>Greater Essex County District School Board</v>
      </c>
    </row>
    <row r="89" spans="1:4" ht="29" hidden="1">
      <c r="A89">
        <f t="shared" si="1"/>
        <v>4</v>
      </c>
      <c r="B89" s="89">
        <v>9</v>
      </c>
      <c r="C89" s="90" t="s">
        <v>534</v>
      </c>
      <c r="D89" t="str">
        <f>INDEX('Funding Tables'!P:P,MATCH('Board Ventilation Strate-PY'!B89,'Funding Tables'!B:B,0))</f>
        <v>Greater Essex County District School Board</v>
      </c>
    </row>
    <row r="90" spans="1:4" hidden="1">
      <c r="A90">
        <f t="shared" si="1"/>
        <v>1</v>
      </c>
      <c r="B90" s="89" t="s">
        <v>28</v>
      </c>
      <c r="C90" s="90" t="s">
        <v>535</v>
      </c>
      <c r="D90" t="str">
        <f>INDEX('Funding Tables'!P:P,MATCH('Board Ventilation Strate-PY'!B90,'Funding Tables'!B:B,0))</f>
        <v>Conseil scolaire de district catholique  des Grandes Rivières</v>
      </c>
    </row>
    <row r="91" spans="1:4" hidden="1">
      <c r="A91">
        <f t="shared" si="1"/>
        <v>2</v>
      </c>
      <c r="B91" s="89" t="s">
        <v>28</v>
      </c>
      <c r="C91" s="90" t="s">
        <v>536</v>
      </c>
      <c r="D91" t="str">
        <f>INDEX('Funding Tables'!P:P,MATCH('Board Ventilation Strate-PY'!B91,'Funding Tables'!B:B,0))</f>
        <v>Conseil scolaire de district catholique  des Grandes Rivières</v>
      </c>
    </row>
    <row r="92" spans="1:4" hidden="1">
      <c r="A92">
        <f t="shared" si="1"/>
        <v>3</v>
      </c>
      <c r="B92" s="89" t="s">
        <v>28</v>
      </c>
      <c r="C92" s="90" t="s">
        <v>537</v>
      </c>
      <c r="D92" t="str">
        <f>INDEX('Funding Tables'!P:P,MATCH('Board Ventilation Strate-PY'!B92,'Funding Tables'!B:B,0))</f>
        <v>Conseil scolaire de district catholique  des Grandes Rivières</v>
      </c>
    </row>
    <row r="93" spans="1:4" hidden="1">
      <c r="A93">
        <f t="shared" si="1"/>
        <v>4</v>
      </c>
      <c r="B93" s="89" t="s">
        <v>28</v>
      </c>
      <c r="C93" s="90" t="s">
        <v>538</v>
      </c>
      <c r="D93" t="str">
        <f>INDEX('Funding Tables'!P:P,MATCH('Board Ventilation Strate-PY'!B93,'Funding Tables'!B:B,0))</f>
        <v>Conseil scolaire de district catholique  des Grandes Rivières</v>
      </c>
    </row>
    <row r="94" spans="1:4" ht="29" hidden="1">
      <c r="A94">
        <f t="shared" si="1"/>
        <v>1</v>
      </c>
      <c r="B94" s="89" t="s">
        <v>29</v>
      </c>
      <c r="C94" s="90" t="s">
        <v>539</v>
      </c>
      <c r="D94" t="str">
        <f>INDEX('Funding Tables'!P:P,MATCH('Board Ventilation Strate-PY'!B94,'Funding Tables'!B:B,0))</f>
        <v>Conseil scolaire de district catholique Franco-Nord</v>
      </c>
    </row>
    <row r="95" spans="1:4" ht="29" hidden="1">
      <c r="A95">
        <f t="shared" si="1"/>
        <v>2</v>
      </c>
      <c r="B95" s="89" t="s">
        <v>29</v>
      </c>
      <c r="C95" s="90" t="s">
        <v>540</v>
      </c>
      <c r="D95" t="str">
        <f>INDEX('Funding Tables'!P:P,MATCH('Board Ventilation Strate-PY'!B95,'Funding Tables'!B:B,0))</f>
        <v>Conseil scolaire de district catholique Franco-Nord</v>
      </c>
    </row>
    <row r="96" spans="1:4" ht="29" hidden="1">
      <c r="A96">
        <f t="shared" si="1"/>
        <v>3</v>
      </c>
      <c r="B96" s="89" t="s">
        <v>29</v>
      </c>
      <c r="C96" s="90" t="s">
        <v>541</v>
      </c>
      <c r="D96" t="str">
        <f>INDEX('Funding Tables'!P:P,MATCH('Board Ventilation Strate-PY'!B96,'Funding Tables'!B:B,0))</f>
        <v>Conseil scolaire de district catholique Franco-Nord</v>
      </c>
    </row>
    <row r="97" spans="1:4" hidden="1">
      <c r="A97">
        <f t="shared" si="1"/>
        <v>4</v>
      </c>
      <c r="B97" s="89" t="s">
        <v>29</v>
      </c>
      <c r="C97" s="90" t="s">
        <v>542</v>
      </c>
      <c r="D97" t="str">
        <f>INDEX('Funding Tables'!P:P,MATCH('Board Ventilation Strate-PY'!B97,'Funding Tables'!B:B,0))</f>
        <v>Conseil scolaire de district catholique Franco-Nord</v>
      </c>
    </row>
    <row r="98" spans="1:4" ht="46.5" hidden="1">
      <c r="A98">
        <f t="shared" si="1"/>
        <v>1</v>
      </c>
      <c r="B98" s="89">
        <v>29</v>
      </c>
      <c r="C98" s="94" t="s">
        <v>543</v>
      </c>
      <c r="D98" t="str">
        <f>INDEX('Funding Tables'!P:P,MATCH('Board Ventilation Strate-PY'!B98,'Funding Tables'!B:B,0))</f>
        <v>Hastings and Prince Edward District School Board</v>
      </c>
    </row>
    <row r="99" spans="1:4" ht="31" hidden="1">
      <c r="A99">
        <f t="shared" si="1"/>
        <v>2</v>
      </c>
      <c r="B99" s="89">
        <v>29</v>
      </c>
      <c r="C99" s="95" t="s">
        <v>544</v>
      </c>
      <c r="D99" t="str">
        <f>INDEX('Funding Tables'!P:P,MATCH('Board Ventilation Strate-PY'!B99,'Funding Tables'!B:B,0))</f>
        <v>Hastings and Prince Edward District School Board</v>
      </c>
    </row>
    <row r="100" spans="1:4" ht="31" hidden="1">
      <c r="A100">
        <f t="shared" si="1"/>
        <v>3</v>
      </c>
      <c r="B100" s="89">
        <v>29</v>
      </c>
      <c r="C100" s="95" t="s">
        <v>545</v>
      </c>
      <c r="D100" t="str">
        <f>INDEX('Funding Tables'!P:P,MATCH('Board Ventilation Strate-PY'!B100,'Funding Tables'!B:B,0))</f>
        <v>Hastings and Prince Edward District School Board</v>
      </c>
    </row>
    <row r="101" spans="1:4" ht="31" hidden="1">
      <c r="A101">
        <f t="shared" si="1"/>
        <v>4</v>
      </c>
      <c r="B101" s="89">
        <v>29</v>
      </c>
      <c r="C101" s="95" t="s">
        <v>546</v>
      </c>
      <c r="D101" t="str">
        <f>INDEX('Funding Tables'!P:P,MATCH('Board Ventilation Strate-PY'!B101,'Funding Tables'!B:B,0))</f>
        <v>Hastings and Prince Edward District School Board</v>
      </c>
    </row>
    <row r="102" spans="1:4" hidden="1">
      <c r="A102">
        <f t="shared" si="1"/>
        <v>1</v>
      </c>
      <c r="B102" s="89">
        <v>28</v>
      </c>
      <c r="C102" s="90" t="s">
        <v>547</v>
      </c>
      <c r="D102" t="str">
        <f>INDEX('Funding Tables'!P:P,MATCH('Board Ventilation Strate-PY'!B102,'Funding Tables'!B:B,0))</f>
        <v>Renfrew County District School Board</v>
      </c>
    </row>
    <row r="103" spans="1:4" hidden="1">
      <c r="A103">
        <f t="shared" si="1"/>
        <v>2</v>
      </c>
      <c r="B103" s="89">
        <v>28</v>
      </c>
      <c r="C103" s="90" t="s">
        <v>548</v>
      </c>
      <c r="D103" t="str">
        <f>INDEX('Funding Tables'!P:P,MATCH('Board Ventilation Strate-PY'!B103,'Funding Tables'!B:B,0))</f>
        <v>Renfrew County District School Board</v>
      </c>
    </row>
    <row r="104" spans="1:4" hidden="1">
      <c r="A104">
        <f t="shared" si="1"/>
        <v>3</v>
      </c>
      <c r="B104" s="89">
        <v>28</v>
      </c>
      <c r="C104" s="90" t="s">
        <v>549</v>
      </c>
      <c r="D104" t="str">
        <f>INDEX('Funding Tables'!P:P,MATCH('Board Ventilation Strate-PY'!B104,'Funding Tables'!B:B,0))</f>
        <v>Renfrew County District School Board</v>
      </c>
    </row>
    <row r="105" spans="1:4" hidden="1">
      <c r="A105">
        <f t="shared" si="1"/>
        <v>4</v>
      </c>
      <c r="B105" s="89">
        <v>28</v>
      </c>
      <c r="C105" s="90" t="s">
        <v>550</v>
      </c>
      <c r="D105" t="str">
        <f>INDEX('Funding Tables'!P:P,MATCH('Board Ventilation Strate-PY'!B105,'Funding Tables'!B:B,0))</f>
        <v>Renfrew County District School Board</v>
      </c>
    </row>
    <row r="106" spans="1:4" hidden="1">
      <c r="A106">
        <f t="shared" si="1"/>
        <v>1</v>
      </c>
      <c r="B106" s="89">
        <v>23</v>
      </c>
      <c r="C106" s="90" t="s">
        <v>551</v>
      </c>
      <c r="D106" t="str">
        <f>INDEX('Funding Tables'!P:P,MATCH('Board Ventilation Strate-PY'!B106,'Funding Tables'!B:B,0))</f>
        <v>Grand Erie District School Board</v>
      </c>
    </row>
    <row r="107" spans="1:4" hidden="1">
      <c r="A107">
        <f t="shared" si="1"/>
        <v>2</v>
      </c>
      <c r="B107" s="89">
        <v>23</v>
      </c>
      <c r="C107" s="90" t="s">
        <v>552</v>
      </c>
      <c r="D107" t="str">
        <f>INDEX('Funding Tables'!P:P,MATCH('Board Ventilation Strate-PY'!B107,'Funding Tables'!B:B,0))</f>
        <v>Grand Erie District School Board</v>
      </c>
    </row>
    <row r="108" spans="1:4" hidden="1">
      <c r="A108">
        <f t="shared" si="1"/>
        <v>3</v>
      </c>
      <c r="B108" s="89">
        <v>23</v>
      </c>
      <c r="C108" s="90" t="s">
        <v>553</v>
      </c>
      <c r="D108" t="str">
        <f>INDEX('Funding Tables'!P:P,MATCH('Board Ventilation Strate-PY'!B108,'Funding Tables'!B:B,0))</f>
        <v>Grand Erie District School Board</v>
      </c>
    </row>
    <row r="109" spans="1:4" hidden="1">
      <c r="A109">
        <f t="shared" si="1"/>
        <v>4</v>
      </c>
      <c r="B109" s="89">
        <v>23</v>
      </c>
      <c r="C109" s="90" t="s">
        <v>554</v>
      </c>
      <c r="D109" t="str">
        <f>INDEX('Funding Tables'!P:P,MATCH('Board Ventilation Strate-PY'!B109,'Funding Tables'!B:B,0))</f>
        <v>Grand Erie District School Board</v>
      </c>
    </row>
    <row r="110" spans="1:4" ht="46.5" hidden="1">
      <c r="A110">
        <f t="shared" si="1"/>
        <v>1</v>
      </c>
      <c r="B110" s="89">
        <v>25</v>
      </c>
      <c r="C110" s="96" t="s">
        <v>555</v>
      </c>
      <c r="D110" t="str">
        <f>INDEX('Funding Tables'!P:P,MATCH('Board Ventilation Strate-PY'!B110,'Funding Tables'!B:B,0))</f>
        <v>Ottawa-Carleton District School Board</v>
      </c>
    </row>
    <row r="111" spans="1:4" ht="29" hidden="1">
      <c r="A111">
        <f t="shared" si="1"/>
        <v>2</v>
      </c>
      <c r="B111" s="89">
        <v>25</v>
      </c>
      <c r="C111" s="90" t="s">
        <v>556</v>
      </c>
      <c r="D111" t="str">
        <f>INDEX('Funding Tables'!P:P,MATCH('Board Ventilation Strate-PY'!B111,'Funding Tables'!B:B,0))</f>
        <v>Ottawa-Carleton District School Board</v>
      </c>
    </row>
    <row r="112" spans="1:4" ht="29" hidden="1">
      <c r="A112">
        <f t="shared" si="1"/>
        <v>3</v>
      </c>
      <c r="B112" s="89">
        <v>25</v>
      </c>
      <c r="C112" s="90" t="s">
        <v>557</v>
      </c>
      <c r="D112" t="str">
        <f>INDEX('Funding Tables'!P:P,MATCH('Board Ventilation Strate-PY'!B112,'Funding Tables'!B:B,0))</f>
        <v>Ottawa-Carleton District School Board</v>
      </c>
    </row>
    <row r="113" spans="1:4" ht="29" hidden="1">
      <c r="A113">
        <f t="shared" si="1"/>
        <v>4</v>
      </c>
      <c r="B113" s="89">
        <v>25</v>
      </c>
      <c r="C113" s="90" t="s">
        <v>558</v>
      </c>
      <c r="D113" t="str">
        <f>INDEX('Funding Tables'!P:P,MATCH('Board Ventilation Strate-PY'!B113,'Funding Tables'!B:B,0))</f>
        <v>Ottawa-Carleton District School Board</v>
      </c>
    </row>
    <row r="114" spans="1:4" hidden="1">
      <c r="A114">
        <f t="shared" si="1"/>
        <v>1</v>
      </c>
      <c r="B114" s="89">
        <v>39</v>
      </c>
      <c r="C114" s="90" t="s">
        <v>559</v>
      </c>
      <c r="D114" t="str">
        <f>INDEX('Funding Tables'!P:P,MATCH('Board Ventilation Strate-PY'!B114,'Funding Tables'!B:B,0))</f>
        <v>St. Clair Catholic District School Board</v>
      </c>
    </row>
    <row r="115" spans="1:4" hidden="1">
      <c r="A115">
        <f t="shared" si="1"/>
        <v>2</v>
      </c>
      <c r="B115" s="89">
        <v>39</v>
      </c>
      <c r="C115" s="90" t="s">
        <v>560</v>
      </c>
      <c r="D115" t="str">
        <f>INDEX('Funding Tables'!P:P,MATCH('Board Ventilation Strate-PY'!B115,'Funding Tables'!B:B,0))</f>
        <v>St. Clair Catholic District School Board</v>
      </c>
    </row>
    <row r="116" spans="1:4" hidden="1">
      <c r="A116">
        <f t="shared" si="1"/>
        <v>3</v>
      </c>
      <c r="B116" s="89">
        <v>39</v>
      </c>
      <c r="C116" s="90" t="s">
        <v>561</v>
      </c>
      <c r="D116" t="str">
        <f>INDEX('Funding Tables'!P:P,MATCH('Board Ventilation Strate-PY'!B116,'Funding Tables'!B:B,0))</f>
        <v>St. Clair Catholic District School Board</v>
      </c>
    </row>
    <row r="117" spans="1:4" hidden="1">
      <c r="A117">
        <f t="shared" si="1"/>
        <v>4</v>
      </c>
      <c r="B117" s="89">
        <v>39</v>
      </c>
      <c r="C117" s="90" t="s">
        <v>562</v>
      </c>
      <c r="D117" t="str">
        <f>INDEX('Funding Tables'!P:P,MATCH('Board Ventilation Strate-PY'!B117,'Funding Tables'!B:B,0))</f>
        <v>St. Clair Catholic District School Board</v>
      </c>
    </row>
    <row r="118" spans="1:4" hidden="1">
      <c r="A118">
        <f t="shared" si="1"/>
        <v>1</v>
      </c>
      <c r="B118" s="89">
        <v>27</v>
      </c>
      <c r="C118" s="90" t="s">
        <v>563</v>
      </c>
      <c r="D118" t="str">
        <f>INDEX('Funding Tables'!P:P,MATCH('Board Ventilation Strate-PY'!B118,'Funding Tables'!B:B,0))</f>
        <v>Limestone District School Board</v>
      </c>
    </row>
    <row r="119" spans="1:4" ht="29" hidden="1">
      <c r="A119">
        <f t="shared" si="1"/>
        <v>2</v>
      </c>
      <c r="B119" s="89">
        <v>27</v>
      </c>
      <c r="C119" s="90" t="s">
        <v>564</v>
      </c>
      <c r="D119" t="str">
        <f>INDEX('Funding Tables'!P:P,MATCH('Board Ventilation Strate-PY'!B119,'Funding Tables'!B:B,0))</f>
        <v>Limestone District School Board</v>
      </c>
    </row>
    <row r="120" spans="1:4" hidden="1">
      <c r="A120">
        <f t="shared" si="1"/>
        <v>3</v>
      </c>
      <c r="B120" s="89">
        <v>27</v>
      </c>
      <c r="C120" s="90" t="s">
        <v>565</v>
      </c>
      <c r="D120" t="str">
        <f>INDEX('Funding Tables'!P:P,MATCH('Board Ventilation Strate-PY'!B120,'Funding Tables'!B:B,0))</f>
        <v>Limestone District School Board</v>
      </c>
    </row>
    <row r="121" spans="1:4" ht="29" hidden="1">
      <c r="A121">
        <f t="shared" si="1"/>
        <v>4</v>
      </c>
      <c r="B121" s="89">
        <v>27</v>
      </c>
      <c r="C121" s="90" t="s">
        <v>566</v>
      </c>
      <c r="D121" t="str">
        <f>INDEX('Funding Tables'!P:P,MATCH('Board Ventilation Strate-PY'!B121,'Funding Tables'!B:B,0))</f>
        <v>Limestone District School Board</v>
      </c>
    </row>
    <row r="122" spans="1:4" hidden="1">
      <c r="A122">
        <f t="shared" si="1"/>
        <v>1</v>
      </c>
      <c r="B122" s="89">
        <v>65</v>
      </c>
      <c r="C122" s="90" t="s">
        <v>567</v>
      </c>
      <c r="D122" t="str">
        <f>INDEX('Funding Tables'!P:P,MATCH('Board Ventilation Strate-PY'!B122,'Funding Tables'!B:B,0))</f>
        <v>Conseil scolaire de district catholique de l'Est ontarien</v>
      </c>
    </row>
    <row r="123" spans="1:4" hidden="1">
      <c r="A123">
        <f t="shared" si="1"/>
        <v>2</v>
      </c>
      <c r="B123" s="89">
        <v>65</v>
      </c>
      <c r="C123" s="90" t="s">
        <v>568</v>
      </c>
      <c r="D123" t="str">
        <f>INDEX('Funding Tables'!P:P,MATCH('Board Ventilation Strate-PY'!B123,'Funding Tables'!B:B,0))</f>
        <v>Conseil scolaire de district catholique de l'Est ontarien</v>
      </c>
    </row>
    <row r="124" spans="1:4" ht="29" hidden="1">
      <c r="A124">
        <f t="shared" si="1"/>
        <v>3</v>
      </c>
      <c r="B124" s="89">
        <v>65</v>
      </c>
      <c r="C124" s="90" t="s">
        <v>569</v>
      </c>
      <c r="D124" t="str">
        <f>INDEX('Funding Tables'!P:P,MATCH('Board Ventilation Strate-PY'!B124,'Funding Tables'!B:B,0))</f>
        <v>Conseil scolaire de district catholique de l'Est ontarien</v>
      </c>
    </row>
    <row r="125" spans="1:4" hidden="1">
      <c r="A125">
        <f t="shared" si="1"/>
        <v>4</v>
      </c>
      <c r="B125" s="89">
        <v>65</v>
      </c>
      <c r="C125" s="90" t="s">
        <v>570</v>
      </c>
      <c r="D125" t="str">
        <f>INDEX('Funding Tables'!P:P,MATCH('Board Ventilation Strate-PY'!B125,'Funding Tables'!B:B,0))</f>
        <v>Conseil scolaire de district catholique de l'Est ontarien</v>
      </c>
    </row>
    <row r="126" spans="1:4" ht="29" hidden="1">
      <c r="A126">
        <f t="shared" si="1"/>
        <v>1</v>
      </c>
      <c r="B126" s="89">
        <v>49</v>
      </c>
      <c r="C126" s="90" t="s">
        <v>571</v>
      </c>
      <c r="D126" t="str">
        <f>INDEX('Funding Tables'!P:P,MATCH('Board Ventilation Strate-PY'!B126,'Funding Tables'!B:B,0))</f>
        <v>Waterloo Catholic District School Board</v>
      </c>
    </row>
    <row r="127" spans="1:4" ht="29" hidden="1">
      <c r="A127">
        <f t="shared" si="1"/>
        <v>2</v>
      </c>
      <c r="B127" s="89">
        <v>49</v>
      </c>
      <c r="C127" s="90" t="s">
        <v>572</v>
      </c>
      <c r="D127" t="str">
        <f>INDEX('Funding Tables'!P:P,MATCH('Board Ventilation Strate-PY'!B127,'Funding Tables'!B:B,0))</f>
        <v>Waterloo Catholic District School Board</v>
      </c>
    </row>
    <row r="128" spans="1:4" ht="29" hidden="1">
      <c r="A128">
        <f t="shared" si="1"/>
        <v>3</v>
      </c>
      <c r="B128" s="89">
        <v>49</v>
      </c>
      <c r="C128" s="90" t="s">
        <v>573</v>
      </c>
      <c r="D128" t="str">
        <f>INDEX('Funding Tables'!P:P,MATCH('Board Ventilation Strate-PY'!B128,'Funding Tables'!B:B,0))</f>
        <v>Waterloo Catholic District School Board</v>
      </c>
    </row>
    <row r="129" spans="1:4" ht="29" hidden="1">
      <c r="A129">
        <f t="shared" si="1"/>
        <v>4</v>
      </c>
      <c r="B129" s="89">
        <v>49</v>
      </c>
      <c r="C129" s="90" t="s">
        <v>574</v>
      </c>
      <c r="D129" t="str">
        <f>INDEX('Funding Tables'!P:P,MATCH('Board Ventilation Strate-PY'!B129,'Funding Tables'!B:B,0))</f>
        <v>Waterloo Catholic District School Board</v>
      </c>
    </row>
    <row r="130" spans="1:4" ht="29" hidden="1">
      <c r="A130">
        <f t="shared" si="1"/>
        <v>1</v>
      </c>
      <c r="B130" s="89">
        <v>1</v>
      </c>
      <c r="C130" s="90" t="s">
        <v>575</v>
      </c>
      <c r="D130" t="str">
        <f>INDEX('Funding Tables'!P:P,MATCH('Board Ventilation Strate-PY'!B130,'Funding Tables'!B:B,0))</f>
        <v>District School Board Ontario North East</v>
      </c>
    </row>
    <row r="131" spans="1:4" hidden="1">
      <c r="A131">
        <f t="shared" si="1"/>
        <v>2</v>
      </c>
      <c r="B131" s="89">
        <v>1</v>
      </c>
      <c r="C131" s="90" t="s">
        <v>576</v>
      </c>
      <c r="D131" t="str">
        <f>INDEX('Funding Tables'!P:P,MATCH('Board Ventilation Strate-PY'!B131,'Funding Tables'!B:B,0))</f>
        <v>District School Board Ontario North East</v>
      </c>
    </row>
    <row r="132" spans="1:4" hidden="1">
      <c r="A132">
        <f t="shared" ref="A132:A195" si="2">IF(B132=B131,A131+1,1)</f>
        <v>3</v>
      </c>
      <c r="B132" s="89">
        <v>1</v>
      </c>
      <c r="C132" s="90" t="s">
        <v>577</v>
      </c>
      <c r="D132" t="str">
        <f>INDEX('Funding Tables'!P:P,MATCH('Board Ventilation Strate-PY'!B132,'Funding Tables'!B:B,0))</f>
        <v>District School Board Ontario North East</v>
      </c>
    </row>
    <row r="133" spans="1:4" hidden="1">
      <c r="A133">
        <f t="shared" si="2"/>
        <v>4</v>
      </c>
      <c r="B133" s="89">
        <v>1</v>
      </c>
      <c r="C133" s="90" t="s">
        <v>578</v>
      </c>
      <c r="D133" t="str">
        <f>INDEX('Funding Tables'!P:P,MATCH('Board Ventilation Strate-PY'!B133,'Funding Tables'!B:B,0))</f>
        <v>District School Board Ontario North East</v>
      </c>
    </row>
    <row r="134" spans="1:4" ht="29" hidden="1">
      <c r="A134">
        <f t="shared" si="2"/>
        <v>1</v>
      </c>
      <c r="B134" s="89">
        <v>3</v>
      </c>
      <c r="C134" s="90" t="s">
        <v>579</v>
      </c>
      <c r="D134" t="str">
        <f>INDEX('Funding Tables'!P:P,MATCH('Board Ventilation Strate-PY'!B134,'Funding Tables'!B:B,0))</f>
        <v>Rainbow District School Board</v>
      </c>
    </row>
    <row r="135" spans="1:4" ht="29" hidden="1">
      <c r="A135">
        <f t="shared" si="2"/>
        <v>2</v>
      </c>
      <c r="B135" s="89">
        <v>3</v>
      </c>
      <c r="C135" s="90" t="s">
        <v>580</v>
      </c>
      <c r="D135" t="str">
        <f>INDEX('Funding Tables'!P:P,MATCH('Board Ventilation Strate-PY'!B135,'Funding Tables'!B:B,0))</f>
        <v>Rainbow District School Board</v>
      </c>
    </row>
    <row r="136" spans="1:4" hidden="1">
      <c r="A136">
        <f t="shared" si="2"/>
        <v>3</v>
      </c>
      <c r="B136" s="89">
        <v>3</v>
      </c>
      <c r="C136" s="90" t="s">
        <v>581</v>
      </c>
      <c r="D136" t="str">
        <f>INDEX('Funding Tables'!P:P,MATCH('Board Ventilation Strate-PY'!B136,'Funding Tables'!B:B,0))</f>
        <v>Rainbow District School Board</v>
      </c>
    </row>
    <row r="137" spans="1:4" hidden="1">
      <c r="A137">
        <f t="shared" si="2"/>
        <v>4</v>
      </c>
      <c r="B137" s="89">
        <v>3</v>
      </c>
      <c r="C137" s="90" t="s">
        <v>582</v>
      </c>
      <c r="D137" t="str">
        <f>INDEX('Funding Tables'!P:P,MATCH('Board Ventilation Strate-PY'!B137,'Funding Tables'!B:B,0))</f>
        <v>Rainbow District School Board</v>
      </c>
    </row>
    <row r="138" spans="1:4" ht="29" hidden="1">
      <c r="A138">
        <f t="shared" si="2"/>
        <v>1</v>
      </c>
      <c r="B138" s="89">
        <v>17</v>
      </c>
      <c r="C138" s="90" t="s">
        <v>583</v>
      </c>
      <c r="D138" t="str">
        <f>INDEX('Funding Tables'!P:P,MATCH('Board Ventilation Strate-PY'!B138,'Funding Tables'!B:B,0))</f>
        <v>Simcoe County District School Board</v>
      </c>
    </row>
    <row r="139" spans="1:4" ht="31" hidden="1">
      <c r="A139">
        <f t="shared" si="2"/>
        <v>2</v>
      </c>
      <c r="B139" s="89">
        <v>17</v>
      </c>
      <c r="C139" s="90" t="s">
        <v>584</v>
      </c>
      <c r="D139" t="str">
        <f>INDEX('Funding Tables'!P:P,MATCH('Board Ventilation Strate-PY'!B139,'Funding Tables'!B:B,0))</f>
        <v>Simcoe County District School Board</v>
      </c>
    </row>
    <row r="140" spans="1:4" ht="29" hidden="1">
      <c r="A140">
        <f t="shared" si="2"/>
        <v>3</v>
      </c>
      <c r="B140" s="89">
        <v>17</v>
      </c>
      <c r="C140" s="90" t="s">
        <v>585</v>
      </c>
      <c r="D140" t="str">
        <f>INDEX('Funding Tables'!P:P,MATCH('Board Ventilation Strate-PY'!B140,'Funding Tables'!B:B,0))</f>
        <v>Simcoe County District School Board</v>
      </c>
    </row>
    <row r="141" spans="1:4" ht="29" hidden="1">
      <c r="A141">
        <f t="shared" si="2"/>
        <v>4</v>
      </c>
      <c r="B141" s="89">
        <v>17</v>
      </c>
      <c r="C141" s="90" t="s">
        <v>586</v>
      </c>
      <c r="D141" t="str">
        <f>INDEX('Funding Tables'!P:P,MATCH('Board Ventilation Strate-PY'!B141,'Funding Tables'!B:B,0))</f>
        <v>Simcoe County District School Board</v>
      </c>
    </row>
    <row r="142" spans="1:4" hidden="1">
      <c r="A142">
        <f t="shared" si="2"/>
        <v>1</v>
      </c>
      <c r="B142" s="89">
        <v>50</v>
      </c>
      <c r="C142" s="90" t="s">
        <v>587</v>
      </c>
      <c r="D142" t="str">
        <f>INDEX('Funding Tables'!P:P,MATCH('Board Ventilation Strate-PY'!B142,'Funding Tables'!B:B,0))</f>
        <v>Niagara Catholic District School Board</v>
      </c>
    </row>
    <row r="143" spans="1:4" hidden="1">
      <c r="A143">
        <f t="shared" si="2"/>
        <v>2</v>
      </c>
      <c r="B143" s="89">
        <v>50</v>
      </c>
      <c r="C143" s="90" t="s">
        <v>588</v>
      </c>
      <c r="D143" t="str">
        <f>INDEX('Funding Tables'!P:P,MATCH('Board Ventilation Strate-PY'!B143,'Funding Tables'!B:B,0))</f>
        <v>Niagara Catholic District School Board</v>
      </c>
    </row>
    <row r="144" spans="1:4" hidden="1">
      <c r="A144">
        <f t="shared" si="2"/>
        <v>3</v>
      </c>
      <c r="B144" s="89">
        <v>50</v>
      </c>
      <c r="C144" s="90" t="s">
        <v>589</v>
      </c>
      <c r="D144" t="str">
        <f>INDEX('Funding Tables'!P:P,MATCH('Board Ventilation Strate-PY'!B144,'Funding Tables'!B:B,0))</f>
        <v>Niagara Catholic District School Board</v>
      </c>
    </row>
    <row r="145" spans="1:4" hidden="1">
      <c r="A145">
        <f t="shared" si="2"/>
        <v>4</v>
      </c>
      <c r="B145" s="89">
        <v>50</v>
      </c>
      <c r="C145" s="90" t="s">
        <v>590</v>
      </c>
      <c r="D145" t="str">
        <f>INDEX('Funding Tables'!P:P,MATCH('Board Ventilation Strate-PY'!B145,'Funding Tables'!B:B,0))</f>
        <v>Niagara Catholic District School Board</v>
      </c>
    </row>
    <row r="146" spans="1:4" ht="58" hidden="1">
      <c r="A146">
        <f t="shared" si="2"/>
        <v>1</v>
      </c>
      <c r="B146" s="89">
        <v>44</v>
      </c>
      <c r="C146" s="93" t="s">
        <v>591</v>
      </c>
      <c r="D146" t="str">
        <f>INDEX('Funding Tables'!P:P,MATCH('Board Ventilation Strate-PY'!B146,'Funding Tables'!B:B,0))</f>
        <v>Simcoe Muskoka Catholic District School Board</v>
      </c>
    </row>
    <row r="147" spans="1:4" ht="87" hidden="1">
      <c r="A147">
        <f t="shared" si="2"/>
        <v>2</v>
      </c>
      <c r="B147" s="89">
        <v>44</v>
      </c>
      <c r="C147" s="93" t="s">
        <v>592</v>
      </c>
      <c r="D147" t="str">
        <f>INDEX('Funding Tables'!P:P,MATCH('Board Ventilation Strate-PY'!B147,'Funding Tables'!B:B,0))</f>
        <v>Simcoe Muskoka Catholic District School Board</v>
      </c>
    </row>
    <row r="148" spans="1:4" ht="43.5" hidden="1">
      <c r="A148">
        <f t="shared" si="2"/>
        <v>3</v>
      </c>
      <c r="B148" s="89">
        <v>44</v>
      </c>
      <c r="C148" s="93" t="s">
        <v>593</v>
      </c>
      <c r="D148" t="str">
        <f>INDEX('Funding Tables'!P:P,MATCH('Board Ventilation Strate-PY'!B148,'Funding Tables'!B:B,0))</f>
        <v>Simcoe Muskoka Catholic District School Board</v>
      </c>
    </row>
    <row r="149" spans="1:4" ht="58" hidden="1">
      <c r="A149">
        <f t="shared" si="2"/>
        <v>4</v>
      </c>
      <c r="B149" s="89">
        <v>44</v>
      </c>
      <c r="C149" s="90" t="s">
        <v>594</v>
      </c>
      <c r="D149" t="str">
        <f>INDEX('Funding Tables'!P:P,MATCH('Board Ventilation Strate-PY'!B149,'Funding Tables'!B:B,0))</f>
        <v>Simcoe Muskoka Catholic District School Board</v>
      </c>
    </row>
    <row r="150" spans="1:4" ht="29">
      <c r="A150">
        <f t="shared" si="2"/>
        <v>1</v>
      </c>
      <c r="B150" s="89">
        <v>13</v>
      </c>
      <c r="C150" s="90" t="s">
        <v>595</v>
      </c>
      <c r="D150" t="str">
        <f>INDEX('Funding Tables'!P:P,MATCH('Board Ventilation Strate-PY'!B150,'Funding Tables'!B:B,0))</f>
        <v>Durham District School Board</v>
      </c>
    </row>
    <row r="151" spans="1:4" ht="29">
      <c r="A151">
        <f t="shared" si="2"/>
        <v>2</v>
      </c>
      <c r="B151" s="89">
        <v>13</v>
      </c>
      <c r="C151" s="90" t="s">
        <v>596</v>
      </c>
      <c r="D151" t="str">
        <f>INDEX('Funding Tables'!P:P,MATCH('Board Ventilation Strate-PY'!B151,'Funding Tables'!B:B,0))</f>
        <v>Durham District School Board</v>
      </c>
    </row>
    <row r="152" spans="1:4" ht="29">
      <c r="A152">
        <f t="shared" si="2"/>
        <v>3</v>
      </c>
      <c r="B152" s="89">
        <v>13</v>
      </c>
      <c r="C152" s="90" t="s">
        <v>597</v>
      </c>
      <c r="D152" t="str">
        <f>INDEX('Funding Tables'!P:P,MATCH('Board Ventilation Strate-PY'!B152,'Funding Tables'!B:B,0))</f>
        <v>Durham District School Board</v>
      </c>
    </row>
    <row r="153" spans="1:4" ht="29">
      <c r="A153">
        <f t="shared" si="2"/>
        <v>4</v>
      </c>
      <c r="B153" s="89">
        <v>13</v>
      </c>
      <c r="C153" s="90" t="s">
        <v>598</v>
      </c>
      <c r="D153" t="str">
        <f>INDEX('Funding Tables'!P:P,MATCH('Board Ventilation Strate-PY'!B153,'Funding Tables'!B:B,0))</f>
        <v>Durham District School Board</v>
      </c>
    </row>
    <row r="154" spans="1:4" hidden="1">
      <c r="A154">
        <f t="shared" si="2"/>
        <v>1</v>
      </c>
      <c r="B154" s="89" t="s">
        <v>20</v>
      </c>
      <c r="C154" s="90" t="s">
        <v>599</v>
      </c>
      <c r="D154" t="str">
        <f>INDEX('Funding Tables'!P:P,MATCH('Board Ventilation Strate-PY'!B154,'Funding Tables'!B:B,0))</f>
        <v>Lakehead District School Board</v>
      </c>
    </row>
    <row r="155" spans="1:4" hidden="1">
      <c r="A155">
        <f t="shared" si="2"/>
        <v>2</v>
      </c>
      <c r="B155" s="89" t="s">
        <v>20</v>
      </c>
      <c r="C155" s="90" t="s">
        <v>600</v>
      </c>
      <c r="D155" t="str">
        <f>INDEX('Funding Tables'!P:P,MATCH('Board Ventilation Strate-PY'!B155,'Funding Tables'!B:B,0))</f>
        <v>Lakehead District School Board</v>
      </c>
    </row>
    <row r="156" spans="1:4" hidden="1">
      <c r="A156">
        <f t="shared" si="2"/>
        <v>3</v>
      </c>
      <c r="B156" s="89" t="s">
        <v>20</v>
      </c>
      <c r="C156" s="90" t="s">
        <v>601</v>
      </c>
      <c r="D156" t="str">
        <f>INDEX('Funding Tables'!P:P,MATCH('Board Ventilation Strate-PY'!B156,'Funding Tables'!B:B,0))</f>
        <v>Lakehead District School Board</v>
      </c>
    </row>
    <row r="157" spans="1:4" hidden="1">
      <c r="A157">
        <f t="shared" si="2"/>
        <v>4</v>
      </c>
      <c r="B157" s="89" t="s">
        <v>20</v>
      </c>
      <c r="C157" s="90" t="s">
        <v>602</v>
      </c>
      <c r="D157" t="str">
        <f>INDEX('Funding Tables'!P:P,MATCH('Board Ventilation Strate-PY'!B157,'Funding Tables'!B:B,0))</f>
        <v>Lakehead District School Board</v>
      </c>
    </row>
    <row r="158" spans="1:4" hidden="1">
      <c r="A158">
        <f t="shared" si="2"/>
        <v>1</v>
      </c>
      <c r="B158" s="89">
        <v>100</v>
      </c>
      <c r="C158" s="90" t="s">
        <v>603</v>
      </c>
      <c r="D158" t="str">
        <f>INDEX('Funding Tables'!P:P,MATCH('Board Ventilation Strate-PY'!B158,'Funding Tables'!B:B,0))</f>
        <v>James Bay Lowlands Secondary School Board</v>
      </c>
    </row>
    <row r="159" spans="1:4" hidden="1">
      <c r="A159">
        <f t="shared" si="2"/>
        <v>2</v>
      </c>
      <c r="B159" s="89">
        <v>100</v>
      </c>
      <c r="C159" s="90" t="s">
        <v>604</v>
      </c>
      <c r="D159" t="str">
        <f>INDEX('Funding Tables'!P:P,MATCH('Board Ventilation Strate-PY'!B159,'Funding Tables'!B:B,0))</f>
        <v>James Bay Lowlands Secondary School Board</v>
      </c>
    </row>
    <row r="160" spans="1:4" hidden="1">
      <c r="A160">
        <f t="shared" si="2"/>
        <v>3</v>
      </c>
      <c r="B160" s="89">
        <v>100</v>
      </c>
      <c r="C160" s="90" t="s">
        <v>605</v>
      </c>
      <c r="D160" t="str">
        <f>INDEX('Funding Tables'!P:P,MATCH('Board Ventilation Strate-PY'!B160,'Funding Tables'!B:B,0))</f>
        <v>James Bay Lowlands Secondary School Board</v>
      </c>
    </row>
    <row r="161" spans="1:4" hidden="1">
      <c r="A161">
        <f t="shared" si="2"/>
        <v>4</v>
      </c>
      <c r="B161" s="89">
        <v>100</v>
      </c>
      <c r="C161" s="90" t="s">
        <v>606</v>
      </c>
      <c r="D161" t="str">
        <f>INDEX('Funding Tables'!P:P,MATCH('Board Ventilation Strate-PY'!B161,'Funding Tables'!B:B,0))</f>
        <v>James Bay Lowlands Secondary School Board</v>
      </c>
    </row>
    <row r="162" spans="1:4" ht="28.5" hidden="1">
      <c r="A162">
        <f t="shared" si="2"/>
        <v>1</v>
      </c>
      <c r="B162" s="89">
        <v>18</v>
      </c>
      <c r="C162" s="97" t="s">
        <v>607</v>
      </c>
      <c r="D162" t="str">
        <f>INDEX('Funding Tables'!P:P,MATCH('Board Ventilation Strate-PY'!B162,'Funding Tables'!B:B,0))</f>
        <v>Upper Grand District School Board</v>
      </c>
    </row>
    <row r="163" spans="1:4" ht="28.5" hidden="1">
      <c r="A163">
        <f t="shared" si="2"/>
        <v>2</v>
      </c>
      <c r="B163" s="89">
        <v>18</v>
      </c>
      <c r="C163" s="97" t="s">
        <v>608</v>
      </c>
      <c r="D163" t="str">
        <f>INDEX('Funding Tables'!P:P,MATCH('Board Ventilation Strate-PY'!B163,'Funding Tables'!B:B,0))</f>
        <v>Upper Grand District School Board</v>
      </c>
    </row>
    <row r="164" spans="1:4" ht="28.5" hidden="1">
      <c r="A164">
        <f t="shared" si="2"/>
        <v>3</v>
      </c>
      <c r="B164" s="89">
        <v>18</v>
      </c>
      <c r="C164" s="97" t="s">
        <v>609</v>
      </c>
      <c r="D164" t="str">
        <f>INDEX('Funding Tables'!P:P,MATCH('Board Ventilation Strate-PY'!B164,'Funding Tables'!B:B,0))</f>
        <v>Upper Grand District School Board</v>
      </c>
    </row>
    <row r="165" spans="1:4" ht="28.5" hidden="1">
      <c r="A165">
        <f t="shared" si="2"/>
        <v>4</v>
      </c>
      <c r="B165" s="89">
        <v>18</v>
      </c>
      <c r="C165" s="97" t="s">
        <v>610</v>
      </c>
      <c r="D165" t="str">
        <f>INDEX('Funding Tables'!P:P,MATCH('Board Ventilation Strate-PY'!B165,'Funding Tables'!B:B,0))</f>
        <v>Upper Grand District School Board</v>
      </c>
    </row>
    <row r="166" spans="1:4" hidden="1">
      <c r="A166">
        <f t="shared" si="2"/>
        <v>1</v>
      </c>
      <c r="B166" s="89">
        <v>22</v>
      </c>
      <c r="C166" s="90" t="s">
        <v>611</v>
      </c>
      <c r="D166" t="str">
        <f>INDEX('Funding Tables'!P:P,MATCH('Board Ventilation Strate-PY'!B166,'Funding Tables'!B:B,0))</f>
        <v>District School Board of Niagara</v>
      </c>
    </row>
    <row r="167" spans="1:4" hidden="1">
      <c r="A167">
        <f t="shared" si="2"/>
        <v>2</v>
      </c>
      <c r="B167" s="89">
        <v>22</v>
      </c>
      <c r="C167" s="90" t="s">
        <v>612</v>
      </c>
      <c r="D167" t="str">
        <f>INDEX('Funding Tables'!P:P,MATCH('Board Ventilation Strate-PY'!B167,'Funding Tables'!B:B,0))</f>
        <v>District School Board of Niagara</v>
      </c>
    </row>
    <row r="168" spans="1:4" hidden="1">
      <c r="A168">
        <f t="shared" si="2"/>
        <v>3</v>
      </c>
      <c r="B168" s="89">
        <v>22</v>
      </c>
      <c r="C168" s="90" t="s">
        <v>613</v>
      </c>
      <c r="D168" t="str">
        <f>INDEX('Funding Tables'!P:P,MATCH('Board Ventilation Strate-PY'!B168,'Funding Tables'!B:B,0))</f>
        <v>District School Board of Niagara</v>
      </c>
    </row>
    <row r="169" spans="1:4" hidden="1">
      <c r="A169">
        <f t="shared" si="2"/>
        <v>4</v>
      </c>
      <c r="B169" s="89">
        <v>22</v>
      </c>
      <c r="C169" s="90" t="s">
        <v>614</v>
      </c>
      <c r="D169" t="str">
        <f>INDEX('Funding Tables'!P:P,MATCH('Board Ventilation Strate-PY'!B169,'Funding Tables'!B:B,0))</f>
        <v>District School Board of Niagara</v>
      </c>
    </row>
    <row r="170" spans="1:4" ht="29" hidden="1">
      <c r="A170">
        <f t="shared" si="2"/>
        <v>1</v>
      </c>
      <c r="B170" s="89">
        <v>46</v>
      </c>
      <c r="C170" s="98" t="s">
        <v>615</v>
      </c>
      <c r="D170" t="str">
        <f>INDEX('Funding Tables'!P:P,MATCH('Board Ventilation Strate-PY'!B170,'Funding Tables'!B:B,0))</f>
        <v>Halton Catholic District School Board</v>
      </c>
    </row>
    <row r="171" spans="1:4" ht="29" hidden="1">
      <c r="A171">
        <f t="shared" si="2"/>
        <v>2</v>
      </c>
      <c r="B171" s="89">
        <v>46</v>
      </c>
      <c r="C171" s="98" t="s">
        <v>616</v>
      </c>
      <c r="D171" t="str">
        <f>INDEX('Funding Tables'!P:P,MATCH('Board Ventilation Strate-PY'!B171,'Funding Tables'!B:B,0))</f>
        <v>Halton Catholic District School Board</v>
      </c>
    </row>
    <row r="172" spans="1:4" hidden="1">
      <c r="A172">
        <f t="shared" si="2"/>
        <v>3</v>
      </c>
      <c r="B172" s="89">
        <v>46</v>
      </c>
      <c r="C172" s="98" t="s">
        <v>617</v>
      </c>
      <c r="D172" t="str">
        <f>INDEX('Funding Tables'!P:P,MATCH('Board Ventilation Strate-PY'!B172,'Funding Tables'!B:B,0))</f>
        <v>Halton Catholic District School Board</v>
      </c>
    </row>
    <row r="173" spans="1:4" hidden="1">
      <c r="A173">
        <f t="shared" si="2"/>
        <v>4</v>
      </c>
      <c r="B173" s="89">
        <v>46</v>
      </c>
      <c r="C173" s="98" t="s">
        <v>618</v>
      </c>
      <c r="D173" t="str">
        <f>INDEX('Funding Tables'!P:P,MATCH('Board Ventilation Strate-PY'!B173,'Funding Tables'!B:B,0))</f>
        <v>Halton Catholic District School Board</v>
      </c>
    </row>
    <row r="174" spans="1:4" hidden="1">
      <c r="A174">
        <f t="shared" si="2"/>
        <v>1</v>
      </c>
      <c r="B174" s="89">
        <v>32</v>
      </c>
      <c r="C174" s="90" t="s">
        <v>619</v>
      </c>
      <c r="D174" t="str">
        <f>INDEX('Funding Tables'!P:P,MATCH('Board Ventilation Strate-PY'!B174,'Funding Tables'!B:B,0))</f>
        <v>Sudbury Catholic District School Board</v>
      </c>
    </row>
    <row r="175" spans="1:4" ht="29" hidden="1">
      <c r="A175">
        <f t="shared" si="2"/>
        <v>2</v>
      </c>
      <c r="B175" s="89">
        <v>32</v>
      </c>
      <c r="C175" s="90" t="s">
        <v>620</v>
      </c>
      <c r="D175" t="str">
        <f>INDEX('Funding Tables'!P:P,MATCH('Board Ventilation Strate-PY'!B175,'Funding Tables'!B:B,0))</f>
        <v>Sudbury Catholic District School Board</v>
      </c>
    </row>
    <row r="176" spans="1:4" hidden="1">
      <c r="A176">
        <f t="shared" si="2"/>
        <v>3</v>
      </c>
      <c r="B176" s="89">
        <v>32</v>
      </c>
      <c r="C176" s="90" t="s">
        <v>621</v>
      </c>
      <c r="D176" t="str">
        <f>INDEX('Funding Tables'!P:P,MATCH('Board Ventilation Strate-PY'!B176,'Funding Tables'!B:B,0))</f>
        <v>Sudbury Catholic District School Board</v>
      </c>
    </row>
    <row r="177" spans="1:4" hidden="1">
      <c r="A177">
        <f t="shared" si="2"/>
        <v>4</v>
      </c>
      <c r="B177" s="89">
        <v>32</v>
      </c>
      <c r="C177" s="90" t="s">
        <v>622</v>
      </c>
      <c r="D177" t="str">
        <f>INDEX('Funding Tables'!P:P,MATCH('Board Ventilation Strate-PY'!B177,'Funding Tables'!B:B,0))</f>
        <v>Sudbury Catholic District School Board</v>
      </c>
    </row>
    <row r="178" spans="1:4" hidden="1">
      <c r="A178">
        <f t="shared" si="2"/>
        <v>1</v>
      </c>
      <c r="B178" s="89">
        <v>35</v>
      </c>
      <c r="C178" s="90" t="s">
        <v>623</v>
      </c>
      <c r="D178" t="str">
        <f>INDEX('Funding Tables'!P:P,MATCH('Board Ventilation Strate-PY'!B178,'Funding Tables'!B:B,0))</f>
        <v>Bruce-Grey Catholic District School Board</v>
      </c>
    </row>
    <row r="179" spans="1:4" hidden="1">
      <c r="A179">
        <f t="shared" si="2"/>
        <v>2</v>
      </c>
      <c r="B179" s="89">
        <v>35</v>
      </c>
      <c r="C179" s="90" t="s">
        <v>624</v>
      </c>
      <c r="D179" t="str">
        <f>INDEX('Funding Tables'!P:P,MATCH('Board Ventilation Strate-PY'!B179,'Funding Tables'!B:B,0))</f>
        <v>Bruce-Grey Catholic District School Board</v>
      </c>
    </row>
    <row r="180" spans="1:4" hidden="1">
      <c r="A180">
        <f t="shared" si="2"/>
        <v>3</v>
      </c>
      <c r="B180" s="89">
        <v>35</v>
      </c>
      <c r="C180" s="90" t="s">
        <v>625</v>
      </c>
      <c r="D180" t="str">
        <f>INDEX('Funding Tables'!P:P,MATCH('Board Ventilation Strate-PY'!B180,'Funding Tables'!B:B,0))</f>
        <v>Bruce-Grey Catholic District School Board</v>
      </c>
    </row>
    <row r="181" spans="1:4" hidden="1">
      <c r="A181">
        <f t="shared" si="2"/>
        <v>4</v>
      </c>
      <c r="B181" s="89">
        <v>35</v>
      </c>
      <c r="C181" s="90" t="s">
        <v>626</v>
      </c>
      <c r="D181" t="str">
        <f>INDEX('Funding Tables'!P:P,MATCH('Board Ventilation Strate-PY'!B181,'Funding Tables'!B:B,0))</f>
        <v>Bruce-Grey Catholic District School Board</v>
      </c>
    </row>
    <row r="182" spans="1:4" hidden="1">
      <c r="A182">
        <f t="shared" si="2"/>
        <v>1</v>
      </c>
      <c r="B182" s="89">
        <v>57</v>
      </c>
      <c r="C182" s="90" t="s">
        <v>627</v>
      </c>
      <c r="D182" t="str">
        <f>INDEX('Funding Tables'!P:P,MATCH('Board Ventilation Strate-PY'!B182,'Funding Tables'!B:B,0))</f>
        <v>Conseil scolaire public du Grand Nord de l’Ontario</v>
      </c>
    </row>
    <row r="183" spans="1:4" hidden="1">
      <c r="A183">
        <f t="shared" si="2"/>
        <v>2</v>
      </c>
      <c r="B183" s="89">
        <v>57</v>
      </c>
      <c r="C183" s="90" t="s">
        <v>628</v>
      </c>
      <c r="D183" t="str">
        <f>INDEX('Funding Tables'!P:P,MATCH('Board Ventilation Strate-PY'!B183,'Funding Tables'!B:B,0))</f>
        <v>Conseil scolaire public du Grand Nord de l’Ontario</v>
      </c>
    </row>
    <row r="184" spans="1:4" hidden="1">
      <c r="A184">
        <f t="shared" si="2"/>
        <v>3</v>
      </c>
      <c r="B184" s="89">
        <v>57</v>
      </c>
      <c r="C184" s="90" t="s">
        <v>629</v>
      </c>
      <c r="D184" t="str">
        <f>INDEX('Funding Tables'!P:P,MATCH('Board Ventilation Strate-PY'!B184,'Funding Tables'!B:B,0))</f>
        <v>Conseil scolaire public du Grand Nord de l’Ontario</v>
      </c>
    </row>
    <row r="185" spans="1:4" hidden="1">
      <c r="A185">
        <f t="shared" si="2"/>
        <v>4</v>
      </c>
      <c r="B185" s="89">
        <v>57</v>
      </c>
      <c r="C185" s="90" t="s">
        <v>630</v>
      </c>
      <c r="D185" t="str">
        <f>INDEX('Funding Tables'!P:P,MATCH('Board Ventilation Strate-PY'!B185,'Funding Tables'!B:B,0))</f>
        <v>Conseil scolaire public du Grand Nord de l’Ontario</v>
      </c>
    </row>
    <row r="186" spans="1:4" ht="15.5" hidden="1">
      <c r="A186">
        <f t="shared" si="2"/>
        <v>1</v>
      </c>
      <c r="B186" s="89">
        <v>37</v>
      </c>
      <c r="C186" s="94" t="s">
        <v>631</v>
      </c>
      <c r="D186" t="str">
        <f>INDEX('Funding Tables'!P:P,MATCH('Board Ventilation Strate-PY'!B186,'Funding Tables'!B:B,0))</f>
        <v>Windsor-Essex Catholic District School Board</v>
      </c>
    </row>
    <row r="187" spans="1:4" ht="15.5" hidden="1">
      <c r="A187">
        <f t="shared" si="2"/>
        <v>2</v>
      </c>
      <c r="B187" s="89">
        <v>37</v>
      </c>
      <c r="C187" s="94" t="s">
        <v>632</v>
      </c>
      <c r="D187" t="str">
        <f>INDEX('Funding Tables'!P:P,MATCH('Board Ventilation Strate-PY'!B187,'Funding Tables'!B:B,0))</f>
        <v>Windsor-Essex Catholic District School Board</v>
      </c>
    </row>
    <row r="188" spans="1:4" ht="31" hidden="1">
      <c r="A188">
        <f t="shared" si="2"/>
        <v>3</v>
      </c>
      <c r="B188" s="89">
        <v>37</v>
      </c>
      <c r="C188" s="94" t="s">
        <v>633</v>
      </c>
      <c r="D188" t="str">
        <f>INDEX('Funding Tables'!P:P,MATCH('Board Ventilation Strate-PY'!B188,'Funding Tables'!B:B,0))</f>
        <v>Windsor-Essex Catholic District School Board</v>
      </c>
    </row>
    <row r="189" spans="1:4" ht="31" hidden="1">
      <c r="A189">
        <f t="shared" si="2"/>
        <v>4</v>
      </c>
      <c r="B189" s="89">
        <v>37</v>
      </c>
      <c r="C189" s="94" t="s">
        <v>634</v>
      </c>
      <c r="D189" t="str">
        <f>INDEX('Funding Tables'!P:P,MATCH('Board Ventilation Strate-PY'!B189,'Funding Tables'!B:B,0))</f>
        <v>Windsor-Essex Catholic District School Board</v>
      </c>
    </row>
    <row r="190" spans="1:4" ht="46.5" hidden="1">
      <c r="A190">
        <f t="shared" si="2"/>
        <v>5</v>
      </c>
      <c r="B190" s="89">
        <v>37</v>
      </c>
      <c r="C190" s="94" t="s">
        <v>635</v>
      </c>
      <c r="D190" t="str">
        <f>INDEX('Funding Tables'!P:P,MATCH('Board Ventilation Strate-PY'!B190,'Funding Tables'!B:B,0))</f>
        <v>Windsor-Essex Catholic District School Board</v>
      </c>
    </row>
    <row r="191" spans="1:4" ht="31" hidden="1">
      <c r="A191">
        <f t="shared" si="2"/>
        <v>6</v>
      </c>
      <c r="B191" s="89">
        <v>37</v>
      </c>
      <c r="C191" s="94" t="s">
        <v>636</v>
      </c>
      <c r="D191" t="str">
        <f>INDEX('Funding Tables'!P:P,MATCH('Board Ventilation Strate-PY'!B191,'Funding Tables'!B:B,0))</f>
        <v>Windsor-Essex Catholic District School Board</v>
      </c>
    </row>
    <row r="192" spans="1:4" ht="29" hidden="1">
      <c r="A192">
        <f t="shared" si="2"/>
        <v>1</v>
      </c>
      <c r="B192" s="89" t="s">
        <v>23</v>
      </c>
      <c r="C192" s="90" t="s">
        <v>637</v>
      </c>
      <c r="D192" t="str">
        <f>INDEX('Funding Tables'!P:P,MATCH('Board Ventilation Strate-PY'!B192,'Funding Tables'!B:B,0))</f>
        <v>Nipissing-Parry Sound Catholic District School Board</v>
      </c>
    </row>
    <row r="193" spans="1:4" hidden="1">
      <c r="A193">
        <f t="shared" si="2"/>
        <v>2</v>
      </c>
      <c r="B193" s="89" t="s">
        <v>23</v>
      </c>
      <c r="C193" s="90" t="s">
        <v>638</v>
      </c>
      <c r="D193" t="str">
        <f>INDEX('Funding Tables'!P:P,MATCH('Board Ventilation Strate-PY'!B193,'Funding Tables'!B:B,0))</f>
        <v>Nipissing-Parry Sound Catholic District School Board</v>
      </c>
    </row>
    <row r="194" spans="1:4" hidden="1">
      <c r="A194">
        <f t="shared" si="2"/>
        <v>3</v>
      </c>
      <c r="B194" s="89" t="s">
        <v>23</v>
      </c>
      <c r="C194" s="90" t="s">
        <v>639</v>
      </c>
      <c r="D194" t="str">
        <f>INDEX('Funding Tables'!P:P,MATCH('Board Ventilation Strate-PY'!B194,'Funding Tables'!B:B,0))</f>
        <v>Nipissing-Parry Sound Catholic District School Board</v>
      </c>
    </row>
    <row r="195" spans="1:4" hidden="1">
      <c r="A195">
        <f t="shared" si="2"/>
        <v>4</v>
      </c>
      <c r="B195" s="89" t="s">
        <v>23</v>
      </c>
      <c r="C195" s="90" t="s">
        <v>640</v>
      </c>
      <c r="D195" t="str">
        <f>INDEX('Funding Tables'!P:P,MATCH('Board Ventilation Strate-PY'!B195,'Funding Tables'!B:B,0))</f>
        <v>Nipissing-Parry Sound Catholic District School Board</v>
      </c>
    </row>
    <row r="196" spans="1:4" ht="29" hidden="1">
      <c r="A196">
        <f t="shared" ref="A196:A259" si="3">IF(B196=B195,A195+1,1)</f>
        <v>1</v>
      </c>
      <c r="B196" s="89">
        <v>58</v>
      </c>
      <c r="C196" s="90" t="s">
        <v>641</v>
      </c>
      <c r="D196" t="str">
        <f>INDEX('Funding Tables'!P:P,MATCH('Board Ventilation Strate-PY'!B196,'Funding Tables'!B:B,0))</f>
        <v>Conseil scolaire Viamonde</v>
      </c>
    </row>
    <row r="197" spans="1:4" ht="29" hidden="1">
      <c r="A197">
        <f t="shared" si="3"/>
        <v>2</v>
      </c>
      <c r="B197" s="89">
        <v>58</v>
      </c>
      <c r="C197" s="90" t="s">
        <v>642</v>
      </c>
      <c r="D197" t="str">
        <f>INDEX('Funding Tables'!P:P,MATCH('Board Ventilation Strate-PY'!B197,'Funding Tables'!B:B,0))</f>
        <v>Conseil scolaire Viamonde</v>
      </c>
    </row>
    <row r="198" spans="1:4" hidden="1">
      <c r="A198">
        <f t="shared" si="3"/>
        <v>3</v>
      </c>
      <c r="B198" s="89">
        <v>58</v>
      </c>
      <c r="C198" s="90" t="s">
        <v>643</v>
      </c>
      <c r="D198" t="str">
        <f>INDEX('Funding Tables'!P:P,MATCH('Board Ventilation Strate-PY'!B198,'Funding Tables'!B:B,0))</f>
        <v>Conseil scolaire Viamonde</v>
      </c>
    </row>
    <row r="199" spans="1:4" ht="29" hidden="1">
      <c r="A199">
        <f t="shared" si="3"/>
        <v>4</v>
      </c>
      <c r="B199" s="89">
        <v>58</v>
      </c>
      <c r="C199" s="90" t="s">
        <v>644</v>
      </c>
      <c r="D199" t="str">
        <f>INDEX('Funding Tables'!P:P,MATCH('Board Ventilation Strate-PY'!B199,'Funding Tables'!B:B,0))</f>
        <v>Conseil scolaire Viamonde</v>
      </c>
    </row>
    <row r="200" spans="1:4" ht="29" hidden="1">
      <c r="A200">
        <f t="shared" si="3"/>
        <v>1</v>
      </c>
      <c r="B200" s="89">
        <v>11</v>
      </c>
      <c r="C200" s="91" t="s">
        <v>645</v>
      </c>
      <c r="D200" t="str">
        <f>INDEX('Funding Tables'!P:P,MATCH('Board Ventilation Strate-PY'!B200,'Funding Tables'!B:B,0))</f>
        <v>Thames Valley District School Board</v>
      </c>
    </row>
    <row r="201" spans="1:4" hidden="1">
      <c r="A201">
        <f t="shared" si="3"/>
        <v>2</v>
      </c>
      <c r="B201" s="89">
        <v>11</v>
      </c>
      <c r="C201" s="91" t="s">
        <v>646</v>
      </c>
      <c r="D201" t="str">
        <f>INDEX('Funding Tables'!P:P,MATCH('Board Ventilation Strate-PY'!B201,'Funding Tables'!B:B,0))</f>
        <v>Thames Valley District School Board</v>
      </c>
    </row>
    <row r="202" spans="1:4" ht="29" hidden="1">
      <c r="A202">
        <f t="shared" si="3"/>
        <v>3</v>
      </c>
      <c r="B202" s="89">
        <v>11</v>
      </c>
      <c r="C202" s="91" t="s">
        <v>647</v>
      </c>
      <c r="D202" t="str">
        <f>INDEX('Funding Tables'!P:P,MATCH('Board Ventilation Strate-PY'!B202,'Funding Tables'!B:B,0))</f>
        <v>Thames Valley District School Board</v>
      </c>
    </row>
    <row r="203" spans="1:4" hidden="1">
      <c r="A203">
        <f t="shared" si="3"/>
        <v>4</v>
      </c>
      <c r="B203" s="89">
        <v>11</v>
      </c>
      <c r="C203" s="91" t="s">
        <v>648</v>
      </c>
      <c r="D203" t="str">
        <f>INDEX('Funding Tables'!P:P,MATCH('Board Ventilation Strate-PY'!B203,'Funding Tables'!B:B,0))</f>
        <v>Thames Valley District School Board</v>
      </c>
    </row>
    <row r="204" spans="1:4" hidden="1">
      <c r="A204">
        <f t="shared" si="3"/>
        <v>1</v>
      </c>
      <c r="B204" s="89">
        <v>51</v>
      </c>
      <c r="C204" s="90" t="s">
        <v>649</v>
      </c>
      <c r="D204" t="str">
        <f>INDEX('Funding Tables'!P:P,MATCH('Board Ventilation Strate-PY'!B204,'Funding Tables'!B:B,0))</f>
        <v>Brant Haldimand Norfolk Catholic District School Board</v>
      </c>
    </row>
    <row r="205" spans="1:4" hidden="1">
      <c r="A205">
        <f t="shared" si="3"/>
        <v>2</v>
      </c>
      <c r="B205" s="89">
        <v>51</v>
      </c>
      <c r="C205" s="90" t="s">
        <v>650</v>
      </c>
      <c r="D205" t="str">
        <f>INDEX('Funding Tables'!P:P,MATCH('Board Ventilation Strate-PY'!B205,'Funding Tables'!B:B,0))</f>
        <v>Brant Haldimand Norfolk Catholic District School Board</v>
      </c>
    </row>
    <row r="206" spans="1:4" hidden="1">
      <c r="A206">
        <f t="shared" si="3"/>
        <v>3</v>
      </c>
      <c r="B206" s="89">
        <v>51</v>
      </c>
      <c r="C206" s="90" t="s">
        <v>651</v>
      </c>
      <c r="D206" t="str">
        <f>INDEX('Funding Tables'!P:P,MATCH('Board Ventilation Strate-PY'!B206,'Funding Tables'!B:B,0))</f>
        <v>Brant Haldimand Norfolk Catholic District School Board</v>
      </c>
    </row>
    <row r="207" spans="1:4" hidden="1">
      <c r="A207">
        <f t="shared" si="3"/>
        <v>4</v>
      </c>
      <c r="B207" s="89">
        <v>51</v>
      </c>
      <c r="C207" s="90" t="s">
        <v>652</v>
      </c>
      <c r="D207" t="str">
        <f>INDEX('Funding Tables'!P:P,MATCH('Board Ventilation Strate-PY'!B207,'Funding Tables'!B:B,0))</f>
        <v>Brant Haldimand Norfolk Catholic District School Board</v>
      </c>
    </row>
    <row r="208" spans="1:4" hidden="1">
      <c r="A208">
        <f t="shared" si="3"/>
        <v>1</v>
      </c>
      <c r="B208" s="89">
        <v>52</v>
      </c>
      <c r="C208" s="90" t="s">
        <v>653</v>
      </c>
      <c r="D208" t="str">
        <f>INDEX('Funding Tables'!P:P,MATCH('Board Ventilation Strate-PY'!B208,'Funding Tables'!B:B,0))</f>
        <v>Eastern Ontario Catholic District School Board</v>
      </c>
    </row>
    <row r="209" spans="1:4" hidden="1">
      <c r="A209">
        <f t="shared" si="3"/>
        <v>2</v>
      </c>
      <c r="B209" s="89">
        <v>52</v>
      </c>
      <c r="C209" s="90" t="s">
        <v>654</v>
      </c>
      <c r="D209" t="str">
        <f>INDEX('Funding Tables'!P:P,MATCH('Board Ventilation Strate-PY'!B209,'Funding Tables'!B:B,0))</f>
        <v>Eastern Ontario Catholic District School Board</v>
      </c>
    </row>
    <row r="210" spans="1:4" hidden="1">
      <c r="A210">
        <f t="shared" si="3"/>
        <v>3</v>
      </c>
      <c r="B210" s="89">
        <v>52</v>
      </c>
      <c r="C210" s="90" t="s">
        <v>655</v>
      </c>
      <c r="D210" t="str">
        <f>INDEX('Funding Tables'!P:P,MATCH('Board Ventilation Strate-PY'!B210,'Funding Tables'!B:B,0))</f>
        <v>Eastern Ontario Catholic District School Board</v>
      </c>
    </row>
    <row r="211" spans="1:4" hidden="1">
      <c r="A211">
        <f t="shared" si="3"/>
        <v>4</v>
      </c>
      <c r="B211" s="89">
        <v>52</v>
      </c>
      <c r="C211" s="90" t="s">
        <v>656</v>
      </c>
      <c r="D211" t="str">
        <f>INDEX('Funding Tables'!P:P,MATCH('Board Ventilation Strate-PY'!B211,'Funding Tables'!B:B,0))</f>
        <v>Eastern Ontario Catholic District School Board</v>
      </c>
    </row>
    <row r="212" spans="1:4" hidden="1">
      <c r="A212">
        <f t="shared" si="3"/>
        <v>1</v>
      </c>
      <c r="B212" s="89">
        <v>47</v>
      </c>
      <c r="C212" s="90" t="s">
        <v>657</v>
      </c>
      <c r="D212" t="str">
        <f>INDEX('Funding Tables'!P:P,MATCH('Board Ventilation Strate-PY'!B212,'Funding Tables'!B:B,0))</f>
        <v>Hamilton-Wentworth Catholic District School Board</v>
      </c>
    </row>
    <row r="213" spans="1:4" ht="29" hidden="1">
      <c r="A213">
        <f t="shared" si="3"/>
        <v>2</v>
      </c>
      <c r="B213" s="89">
        <v>47</v>
      </c>
      <c r="C213" s="90" t="s">
        <v>658</v>
      </c>
      <c r="D213" t="str">
        <f>INDEX('Funding Tables'!P:P,MATCH('Board Ventilation Strate-PY'!B213,'Funding Tables'!B:B,0))</f>
        <v>Hamilton-Wentworth Catholic District School Board</v>
      </c>
    </row>
    <row r="214" spans="1:4" hidden="1">
      <c r="A214">
        <f t="shared" si="3"/>
        <v>3</v>
      </c>
      <c r="B214" s="89">
        <v>47</v>
      </c>
      <c r="C214" s="90" t="s">
        <v>659</v>
      </c>
      <c r="D214" t="str">
        <f>INDEX('Funding Tables'!P:P,MATCH('Board Ventilation Strate-PY'!B214,'Funding Tables'!B:B,0))</f>
        <v>Hamilton-Wentworth Catholic District School Board</v>
      </c>
    </row>
    <row r="215" spans="1:4" hidden="1">
      <c r="A215">
        <f t="shared" si="3"/>
        <v>4</v>
      </c>
      <c r="B215" s="89">
        <v>47</v>
      </c>
      <c r="C215" s="90" t="s">
        <v>660</v>
      </c>
      <c r="D215" t="str">
        <f>INDEX('Funding Tables'!P:P,MATCH('Board Ventilation Strate-PY'!B215,'Funding Tables'!B:B,0))</f>
        <v>Hamilton-Wentworth Catholic District School Board</v>
      </c>
    </row>
    <row r="216" spans="1:4" hidden="1">
      <c r="A216">
        <f t="shared" si="3"/>
        <v>1</v>
      </c>
      <c r="B216" s="89">
        <v>54</v>
      </c>
      <c r="C216" s="90" t="s">
        <v>661</v>
      </c>
      <c r="D216" t="str">
        <f>INDEX('Funding Tables'!P:P,MATCH('Board Ventilation Strate-PY'!B216,'Funding Tables'!B:B,0))</f>
        <v>Renfrew County Catholic District School Board</v>
      </c>
    </row>
    <row r="217" spans="1:4" hidden="1">
      <c r="A217">
        <f t="shared" si="3"/>
        <v>2</v>
      </c>
      <c r="B217" s="89">
        <v>54</v>
      </c>
      <c r="C217" s="90" t="s">
        <v>662</v>
      </c>
      <c r="D217" t="str">
        <f>INDEX('Funding Tables'!P:P,MATCH('Board Ventilation Strate-PY'!B217,'Funding Tables'!B:B,0))</f>
        <v>Renfrew County Catholic District School Board</v>
      </c>
    </row>
    <row r="218" spans="1:4" hidden="1">
      <c r="A218">
        <f t="shared" si="3"/>
        <v>3</v>
      </c>
      <c r="B218" s="89">
        <v>54</v>
      </c>
      <c r="C218" s="90" t="s">
        <v>663</v>
      </c>
      <c r="D218" t="str">
        <f>INDEX('Funding Tables'!P:P,MATCH('Board Ventilation Strate-PY'!B218,'Funding Tables'!B:B,0))</f>
        <v>Renfrew County Catholic District School Board</v>
      </c>
    </row>
    <row r="219" spans="1:4" hidden="1">
      <c r="A219">
        <f t="shared" si="3"/>
        <v>4</v>
      </c>
      <c r="B219" s="89">
        <v>54</v>
      </c>
      <c r="C219" s="90" t="s">
        <v>664</v>
      </c>
      <c r="D219" t="str">
        <f>INDEX('Funding Tables'!P:P,MATCH('Board Ventilation Strate-PY'!B219,'Funding Tables'!B:B,0))</f>
        <v>Renfrew County Catholic District School Board</v>
      </c>
    </row>
    <row r="220" spans="1:4" ht="29" hidden="1">
      <c r="A220">
        <f t="shared" si="3"/>
        <v>1</v>
      </c>
      <c r="B220" s="89">
        <v>8</v>
      </c>
      <c r="C220" s="90" t="s">
        <v>665</v>
      </c>
      <c r="D220" t="str">
        <f>INDEX('Funding Tables'!P:P,MATCH('Board Ventilation Strate-PY'!B220,'Funding Tables'!B:B,0))</f>
        <v>Avon Maitland District School Board</v>
      </c>
    </row>
    <row r="221" spans="1:4" ht="29" hidden="1">
      <c r="A221">
        <f t="shared" si="3"/>
        <v>2</v>
      </c>
      <c r="B221" s="89">
        <v>8</v>
      </c>
      <c r="C221" s="90" t="s">
        <v>666</v>
      </c>
      <c r="D221" t="str">
        <f>INDEX('Funding Tables'!P:P,MATCH('Board Ventilation Strate-PY'!B221,'Funding Tables'!B:B,0))</f>
        <v>Avon Maitland District School Board</v>
      </c>
    </row>
    <row r="222" spans="1:4" ht="29" hidden="1">
      <c r="A222">
        <f t="shared" si="3"/>
        <v>3</v>
      </c>
      <c r="B222" s="89">
        <v>8</v>
      </c>
      <c r="C222" s="90" t="s">
        <v>667</v>
      </c>
      <c r="D222" t="str">
        <f>INDEX('Funding Tables'!P:P,MATCH('Board Ventilation Strate-PY'!B222,'Funding Tables'!B:B,0))</f>
        <v>Avon Maitland District School Board</v>
      </c>
    </row>
    <row r="223" spans="1:4" ht="29" hidden="1">
      <c r="A223">
        <f t="shared" si="3"/>
        <v>4</v>
      </c>
      <c r="B223" s="89">
        <v>8</v>
      </c>
      <c r="C223" s="90" t="s">
        <v>668</v>
      </c>
      <c r="D223" t="str">
        <f>INDEX('Funding Tables'!P:P,MATCH('Board Ventilation Strate-PY'!B223,'Funding Tables'!B:B,0))</f>
        <v>Avon Maitland District School Board</v>
      </c>
    </row>
    <row r="224" spans="1:4" ht="29" hidden="1">
      <c r="A224">
        <f t="shared" si="3"/>
        <v>1</v>
      </c>
      <c r="B224" s="89">
        <v>43</v>
      </c>
      <c r="C224" s="90" t="s">
        <v>669</v>
      </c>
      <c r="D224" t="str">
        <f>INDEX('Funding Tables'!P:P,MATCH('Board Ventilation Strate-PY'!B224,'Funding Tables'!B:B,0))</f>
        <v>Dufferin Peel Catholic District School Board</v>
      </c>
    </row>
    <row r="225" spans="1:4" ht="29" hidden="1">
      <c r="A225">
        <f t="shared" si="3"/>
        <v>2</v>
      </c>
      <c r="B225" s="89">
        <v>43</v>
      </c>
      <c r="C225" s="90" t="s">
        <v>670</v>
      </c>
      <c r="D225" t="str">
        <f>INDEX('Funding Tables'!P:P,MATCH('Board Ventilation Strate-PY'!B225,'Funding Tables'!B:B,0))</f>
        <v>Dufferin Peel Catholic District School Board</v>
      </c>
    </row>
    <row r="226" spans="1:4" ht="29" hidden="1">
      <c r="A226">
        <f t="shared" si="3"/>
        <v>3</v>
      </c>
      <c r="B226" s="89">
        <v>43</v>
      </c>
      <c r="C226" s="90" t="s">
        <v>671</v>
      </c>
      <c r="D226" t="str">
        <f>INDEX('Funding Tables'!P:P,MATCH('Board Ventilation Strate-PY'!B226,'Funding Tables'!B:B,0))</f>
        <v>Dufferin Peel Catholic District School Board</v>
      </c>
    </row>
    <row r="227" spans="1:4" ht="29" hidden="1">
      <c r="A227">
        <f t="shared" si="3"/>
        <v>4</v>
      </c>
      <c r="B227" s="89">
        <v>43</v>
      </c>
      <c r="C227" s="90" t="s">
        <v>672</v>
      </c>
      <c r="D227" t="str">
        <f>INDEX('Funding Tables'!P:P,MATCH('Board Ventilation Strate-PY'!B227,'Funding Tables'!B:B,0))</f>
        <v>Dufferin Peel Catholic District School Board</v>
      </c>
    </row>
    <row r="228" spans="1:4" hidden="1">
      <c r="A228">
        <f t="shared" si="3"/>
        <v>1</v>
      </c>
      <c r="B228" s="89">
        <v>48</v>
      </c>
      <c r="C228" s="90" t="s">
        <v>673</v>
      </c>
      <c r="D228" t="str">
        <f>INDEX('Funding Tables'!P:P,MATCH('Board Ventilation Strate-PY'!B228,'Funding Tables'!B:B,0))</f>
        <v>Wellington Catholic District School Board</v>
      </c>
    </row>
    <row r="229" spans="1:4" hidden="1">
      <c r="A229">
        <f t="shared" si="3"/>
        <v>2</v>
      </c>
      <c r="B229" s="89">
        <v>48</v>
      </c>
      <c r="C229" s="90" t="s">
        <v>674</v>
      </c>
      <c r="D229" t="str">
        <f>INDEX('Funding Tables'!P:P,MATCH('Board Ventilation Strate-PY'!B229,'Funding Tables'!B:B,0))</f>
        <v>Wellington Catholic District School Board</v>
      </c>
    </row>
    <row r="230" spans="1:4" hidden="1">
      <c r="A230">
        <f t="shared" si="3"/>
        <v>3</v>
      </c>
      <c r="B230" s="89">
        <v>48</v>
      </c>
      <c r="C230" s="90" t="s">
        <v>675</v>
      </c>
      <c r="D230" t="str">
        <f>INDEX('Funding Tables'!P:P,MATCH('Board Ventilation Strate-PY'!B230,'Funding Tables'!B:B,0))</f>
        <v>Wellington Catholic District School Board</v>
      </c>
    </row>
    <row r="231" spans="1:4" hidden="1">
      <c r="A231">
        <f t="shared" si="3"/>
        <v>4</v>
      </c>
      <c r="B231" s="89">
        <v>48</v>
      </c>
      <c r="C231" s="90" t="s">
        <v>676</v>
      </c>
      <c r="D231" t="str">
        <f>INDEX('Funding Tables'!P:P,MATCH('Board Ventilation Strate-PY'!B231,'Funding Tables'!B:B,0))</f>
        <v>Wellington Catholic District School Board</v>
      </c>
    </row>
    <row r="232" spans="1:4" hidden="1">
      <c r="A232">
        <f t="shared" si="3"/>
        <v>1</v>
      </c>
      <c r="B232" s="89">
        <v>2</v>
      </c>
      <c r="C232" s="90" t="s">
        <v>677</v>
      </c>
      <c r="D232" t="str">
        <f>INDEX('Funding Tables'!P:P,MATCH('Board Ventilation Strate-PY'!B232,'Funding Tables'!B:B,0))</f>
        <v>Algoma District School Board</v>
      </c>
    </row>
    <row r="233" spans="1:4" hidden="1">
      <c r="A233">
        <f t="shared" si="3"/>
        <v>2</v>
      </c>
      <c r="B233" s="89">
        <v>2</v>
      </c>
      <c r="C233" s="90" t="s">
        <v>678</v>
      </c>
      <c r="D233" t="str">
        <f>INDEX('Funding Tables'!P:P,MATCH('Board Ventilation Strate-PY'!B233,'Funding Tables'!B:B,0))</f>
        <v>Algoma District School Board</v>
      </c>
    </row>
    <row r="234" spans="1:4" hidden="1">
      <c r="A234">
        <f t="shared" si="3"/>
        <v>3</v>
      </c>
      <c r="B234" s="89">
        <v>2</v>
      </c>
      <c r="C234" s="90" t="s">
        <v>679</v>
      </c>
      <c r="D234" t="str">
        <f>INDEX('Funding Tables'!P:P,MATCH('Board Ventilation Strate-PY'!B234,'Funding Tables'!B:B,0))</f>
        <v>Algoma District School Board</v>
      </c>
    </row>
    <row r="235" spans="1:4" hidden="1">
      <c r="A235">
        <f t="shared" si="3"/>
        <v>4</v>
      </c>
      <c r="B235" s="89">
        <v>2</v>
      </c>
      <c r="C235" s="90" t="s">
        <v>680</v>
      </c>
      <c r="D235" t="str">
        <f>INDEX('Funding Tables'!P:P,MATCH('Board Ventilation Strate-PY'!B235,'Funding Tables'!B:B,0))</f>
        <v>Algoma District School Board</v>
      </c>
    </row>
    <row r="236" spans="1:4" hidden="1">
      <c r="A236">
        <f t="shared" si="3"/>
        <v>1</v>
      </c>
      <c r="B236" s="89">
        <v>15</v>
      </c>
      <c r="C236" s="90" t="s">
        <v>681</v>
      </c>
      <c r="D236" t="str">
        <f>INDEX('Funding Tables'!P:P,MATCH('Board Ventilation Strate-PY'!B236,'Funding Tables'!B:B,0))</f>
        <v>Trillium Lakelands District School Board</v>
      </c>
    </row>
    <row r="237" spans="1:4" hidden="1">
      <c r="A237">
        <f t="shared" si="3"/>
        <v>2</v>
      </c>
      <c r="B237" s="89">
        <v>15</v>
      </c>
      <c r="C237" s="90" t="s">
        <v>682</v>
      </c>
      <c r="D237" t="str">
        <f>INDEX('Funding Tables'!P:P,MATCH('Board Ventilation Strate-PY'!B237,'Funding Tables'!B:B,0))</f>
        <v>Trillium Lakelands District School Board</v>
      </c>
    </row>
    <row r="238" spans="1:4" ht="29" hidden="1">
      <c r="A238">
        <f t="shared" si="3"/>
        <v>3</v>
      </c>
      <c r="B238" s="89">
        <v>15</v>
      </c>
      <c r="C238" s="90" t="s">
        <v>683</v>
      </c>
      <c r="D238" t="str">
        <f>INDEX('Funding Tables'!P:P,MATCH('Board Ventilation Strate-PY'!B238,'Funding Tables'!B:B,0))</f>
        <v>Trillium Lakelands District School Board</v>
      </c>
    </row>
    <row r="239" spans="1:4" hidden="1">
      <c r="A239">
        <f t="shared" si="3"/>
        <v>4</v>
      </c>
      <c r="B239" s="89">
        <v>15</v>
      </c>
      <c r="C239" s="90" t="s">
        <v>684</v>
      </c>
      <c r="D239" t="str">
        <f>INDEX('Funding Tables'!P:P,MATCH('Board Ventilation Strate-PY'!B239,'Funding Tables'!B:B,0))</f>
        <v>Trillium Lakelands District School Board</v>
      </c>
    </row>
    <row r="240" spans="1:4" ht="29" hidden="1">
      <c r="A240">
        <f t="shared" si="3"/>
        <v>1</v>
      </c>
      <c r="B240" s="89">
        <v>19</v>
      </c>
      <c r="C240" s="90" t="s">
        <v>685</v>
      </c>
      <c r="D240" t="str">
        <f>INDEX('Funding Tables'!P:P,MATCH('Board Ventilation Strate-PY'!B240,'Funding Tables'!B:B,0))</f>
        <v>Peel District School Board</v>
      </c>
    </row>
    <row r="241" spans="1:4" hidden="1">
      <c r="A241">
        <f t="shared" si="3"/>
        <v>2</v>
      </c>
      <c r="B241" s="89">
        <v>19</v>
      </c>
      <c r="C241" s="90" t="s">
        <v>686</v>
      </c>
      <c r="D241" t="str">
        <f>INDEX('Funding Tables'!P:P,MATCH('Board Ventilation Strate-PY'!B241,'Funding Tables'!B:B,0))</f>
        <v>Peel District School Board</v>
      </c>
    </row>
    <row r="242" spans="1:4" hidden="1">
      <c r="A242">
        <f t="shared" si="3"/>
        <v>3</v>
      </c>
      <c r="B242" s="89">
        <v>19</v>
      </c>
      <c r="C242" s="90" t="s">
        <v>687</v>
      </c>
      <c r="D242" t="str">
        <f>INDEX('Funding Tables'!P:P,MATCH('Board Ventilation Strate-PY'!B242,'Funding Tables'!B:B,0))</f>
        <v>Peel District School Board</v>
      </c>
    </row>
    <row r="243" spans="1:4" hidden="1">
      <c r="A243">
        <f t="shared" si="3"/>
        <v>4</v>
      </c>
      <c r="B243" s="89">
        <v>19</v>
      </c>
      <c r="C243" s="90" t="s">
        <v>688</v>
      </c>
      <c r="D243" t="str">
        <f>INDEX('Funding Tables'!P:P,MATCH('Board Ventilation Strate-PY'!B243,'Funding Tables'!B:B,0))</f>
        <v>Peel District School Board</v>
      </c>
    </row>
    <row r="244" spans="1:4" hidden="1">
      <c r="A244">
        <f t="shared" si="3"/>
        <v>1</v>
      </c>
      <c r="B244" s="89">
        <v>12</v>
      </c>
      <c r="C244" s="90" t="s">
        <v>689</v>
      </c>
      <c r="D244" t="str">
        <f>INDEX('Funding Tables'!P:P,MATCH('Board Ventilation Strate-PY'!B244,'Funding Tables'!B:B,0))</f>
        <v>Toronto District School Board</v>
      </c>
    </row>
    <row r="245" spans="1:4" hidden="1">
      <c r="A245">
        <f t="shared" si="3"/>
        <v>2</v>
      </c>
      <c r="B245" s="89">
        <v>12</v>
      </c>
      <c r="C245" s="90" t="s">
        <v>690</v>
      </c>
      <c r="D245" t="str">
        <f>INDEX('Funding Tables'!P:P,MATCH('Board Ventilation Strate-PY'!B245,'Funding Tables'!B:B,0))</f>
        <v>Toronto District School Board</v>
      </c>
    </row>
    <row r="246" spans="1:4" hidden="1">
      <c r="A246">
        <f t="shared" si="3"/>
        <v>3</v>
      </c>
      <c r="B246" s="89">
        <v>12</v>
      </c>
      <c r="C246" s="90" t="s">
        <v>691</v>
      </c>
      <c r="D246" t="str">
        <f>INDEX('Funding Tables'!P:P,MATCH('Board Ventilation Strate-PY'!B246,'Funding Tables'!B:B,0))</f>
        <v>Toronto District School Board</v>
      </c>
    </row>
    <row r="247" spans="1:4" hidden="1">
      <c r="A247">
        <f t="shared" si="3"/>
        <v>4</v>
      </c>
      <c r="B247" s="89">
        <v>12</v>
      </c>
      <c r="C247" s="90" t="s">
        <v>692</v>
      </c>
      <c r="D247" t="str">
        <f>INDEX('Funding Tables'!P:P,MATCH('Board Ventilation Strate-PY'!B247,'Funding Tables'!B:B,0))</f>
        <v>Toronto District School Board</v>
      </c>
    </row>
    <row r="248" spans="1:4" hidden="1">
      <c r="A248">
        <f t="shared" si="3"/>
        <v>1</v>
      </c>
      <c r="B248" s="89" t="s">
        <v>25</v>
      </c>
      <c r="C248" s="90" t="s">
        <v>693</v>
      </c>
      <c r="D248" t="str">
        <f>INDEX('Funding Tables'!P:P,MATCH('Board Ventilation Strate-PY'!B248,'Funding Tables'!B:B,0))</f>
        <v>Kenora Catholic District School Board</v>
      </c>
    </row>
    <row r="249" spans="1:4" hidden="1">
      <c r="A249">
        <f t="shared" si="3"/>
        <v>2</v>
      </c>
      <c r="B249" s="89" t="s">
        <v>25</v>
      </c>
      <c r="C249" s="90" t="s">
        <v>694</v>
      </c>
      <c r="D249" t="str">
        <f>INDEX('Funding Tables'!P:P,MATCH('Board Ventilation Strate-PY'!B249,'Funding Tables'!B:B,0))</f>
        <v>Kenora Catholic District School Board</v>
      </c>
    </row>
    <row r="250" spans="1:4" hidden="1">
      <c r="A250">
        <f t="shared" si="3"/>
        <v>3</v>
      </c>
      <c r="B250" s="89" t="s">
        <v>25</v>
      </c>
      <c r="C250" s="90" t="s">
        <v>695</v>
      </c>
      <c r="D250" t="str">
        <f>INDEX('Funding Tables'!P:P,MATCH('Board Ventilation Strate-PY'!B250,'Funding Tables'!B:B,0))</f>
        <v>Kenora Catholic District School Board</v>
      </c>
    </row>
    <row r="251" spans="1:4" hidden="1">
      <c r="A251">
        <f t="shared" si="3"/>
        <v>4</v>
      </c>
      <c r="B251" s="89" t="s">
        <v>25</v>
      </c>
      <c r="C251" s="90" t="s">
        <v>696</v>
      </c>
      <c r="D251" t="str">
        <f>INDEX('Funding Tables'!P:P,MATCH('Board Ventilation Strate-PY'!B251,'Funding Tables'!B:B,0))</f>
        <v>Kenora Catholic District School Board</v>
      </c>
    </row>
    <row r="252" spans="1:4" ht="29" hidden="1">
      <c r="A252">
        <f t="shared" si="3"/>
        <v>1</v>
      </c>
      <c r="B252" s="89">
        <v>40</v>
      </c>
      <c r="C252" s="90" t="s">
        <v>697</v>
      </c>
      <c r="D252" t="str">
        <f>INDEX('Funding Tables'!P:P,MATCH('Board Ventilation Strate-PY'!B252,'Funding Tables'!B:B,0))</f>
        <v>Toronto Catholic District School Board</v>
      </c>
    </row>
    <row r="253" spans="1:4" ht="29" hidden="1">
      <c r="A253">
        <f t="shared" si="3"/>
        <v>2</v>
      </c>
      <c r="B253" s="89">
        <v>40</v>
      </c>
      <c r="C253" s="90" t="s">
        <v>698</v>
      </c>
      <c r="D253" t="str">
        <f>INDEX('Funding Tables'!P:P,MATCH('Board Ventilation Strate-PY'!B253,'Funding Tables'!B:B,0))</f>
        <v>Toronto Catholic District School Board</v>
      </c>
    </row>
    <row r="254" spans="1:4" ht="29" hidden="1">
      <c r="A254">
        <f t="shared" si="3"/>
        <v>3</v>
      </c>
      <c r="B254" s="89">
        <v>40</v>
      </c>
      <c r="C254" s="90" t="s">
        <v>699</v>
      </c>
      <c r="D254" t="str">
        <f>INDEX('Funding Tables'!P:P,MATCH('Board Ventilation Strate-PY'!B254,'Funding Tables'!B:B,0))</f>
        <v>Toronto Catholic District School Board</v>
      </c>
    </row>
    <row r="255" spans="1:4" ht="29" hidden="1">
      <c r="A255">
        <f t="shared" si="3"/>
        <v>4</v>
      </c>
      <c r="B255" s="89">
        <v>40</v>
      </c>
      <c r="C255" s="90" t="s">
        <v>700</v>
      </c>
      <c r="D255" t="str">
        <f>INDEX('Funding Tables'!P:P,MATCH('Board Ventilation Strate-PY'!B255,'Funding Tables'!B:B,0))</f>
        <v>Toronto Catholic District School Board</v>
      </c>
    </row>
    <row r="256" spans="1:4" hidden="1">
      <c r="A256">
        <f t="shared" si="3"/>
        <v>1</v>
      </c>
      <c r="B256" s="89">
        <v>55</v>
      </c>
      <c r="C256" s="90" t="s">
        <v>701</v>
      </c>
      <c r="D256" t="str">
        <f>INDEX('Funding Tables'!P:P,MATCH('Board Ventilation Strate-PY'!B256,'Funding Tables'!B:B,0))</f>
        <v>Algonquin and Lakeshore Catholic District School Board</v>
      </c>
    </row>
    <row r="257" spans="1:4" ht="29" hidden="1">
      <c r="A257">
        <f t="shared" si="3"/>
        <v>2</v>
      </c>
      <c r="B257" s="89">
        <v>55</v>
      </c>
      <c r="C257" s="90" t="s">
        <v>702</v>
      </c>
      <c r="D257" t="str">
        <f>INDEX('Funding Tables'!P:P,MATCH('Board Ventilation Strate-PY'!B257,'Funding Tables'!B:B,0))</f>
        <v>Algonquin and Lakeshore Catholic District School Board</v>
      </c>
    </row>
    <row r="258" spans="1:4" hidden="1">
      <c r="A258">
        <f t="shared" si="3"/>
        <v>3</v>
      </c>
      <c r="B258" s="89">
        <v>55</v>
      </c>
      <c r="C258" s="90" t="s">
        <v>703</v>
      </c>
      <c r="D258" t="str">
        <f>INDEX('Funding Tables'!P:P,MATCH('Board Ventilation Strate-PY'!B258,'Funding Tables'!B:B,0))</f>
        <v>Algonquin and Lakeshore Catholic District School Board</v>
      </c>
    </row>
    <row r="259" spans="1:4" ht="29" hidden="1">
      <c r="A259">
        <f t="shared" si="3"/>
        <v>4</v>
      </c>
      <c r="B259" s="89">
        <v>55</v>
      </c>
      <c r="C259" s="90" t="s">
        <v>704</v>
      </c>
      <c r="D259" t="str">
        <f>INDEX('Funding Tables'!P:P,MATCH('Board Ventilation Strate-PY'!B259,'Funding Tables'!B:B,0))</f>
        <v>Algonquin and Lakeshore Catholic District School Board</v>
      </c>
    </row>
    <row r="260" spans="1:4" hidden="1">
      <c r="A260">
        <f t="shared" ref="A260:A287" si="4">IF(B260=B259,A259+1,1)</f>
        <v>1</v>
      </c>
      <c r="B260" s="89">
        <v>102</v>
      </c>
      <c r="C260" s="90" t="s">
        <v>705</v>
      </c>
      <c r="D260" t="str">
        <f>INDEX('Funding Tables'!P:P,MATCH('Board Ventilation Strate-PY'!B260,'Funding Tables'!B:B,0))</f>
        <v>Moosonee District School Area Board</v>
      </c>
    </row>
    <row r="261" spans="1:4" hidden="1">
      <c r="A261">
        <f t="shared" si="4"/>
        <v>2</v>
      </c>
      <c r="B261" s="89">
        <v>102</v>
      </c>
      <c r="C261" s="90" t="s">
        <v>604</v>
      </c>
      <c r="D261" t="str">
        <f>INDEX('Funding Tables'!P:P,MATCH('Board Ventilation Strate-PY'!B261,'Funding Tables'!B:B,0))</f>
        <v>Moosonee District School Area Board</v>
      </c>
    </row>
    <row r="262" spans="1:4" hidden="1">
      <c r="A262">
        <f t="shared" si="4"/>
        <v>3</v>
      </c>
      <c r="B262" s="89">
        <v>102</v>
      </c>
      <c r="C262" s="90" t="s">
        <v>605</v>
      </c>
      <c r="D262" t="str">
        <f>INDEX('Funding Tables'!P:P,MATCH('Board Ventilation Strate-PY'!B262,'Funding Tables'!B:B,0))</f>
        <v>Moosonee District School Area Board</v>
      </c>
    </row>
    <row r="263" spans="1:4" hidden="1">
      <c r="A263">
        <f t="shared" si="4"/>
        <v>4</v>
      </c>
      <c r="B263" s="89">
        <v>102</v>
      </c>
      <c r="C263" s="90" t="s">
        <v>706</v>
      </c>
      <c r="D263" t="str">
        <f>INDEX('Funding Tables'!P:P,MATCH('Board Ventilation Strate-PY'!B263,'Funding Tables'!B:B,0))</f>
        <v>Moosonee District School Area Board</v>
      </c>
    </row>
    <row r="264" spans="1:4" ht="29" hidden="1">
      <c r="A264">
        <f t="shared" si="4"/>
        <v>1</v>
      </c>
      <c r="B264" s="89">
        <v>20</v>
      </c>
      <c r="C264" s="90" t="s">
        <v>707</v>
      </c>
      <c r="D264" t="str">
        <f>INDEX('Funding Tables'!P:P,MATCH('Board Ventilation Strate-PY'!B264,'Funding Tables'!B:B,0))</f>
        <v>Halton District School Board</v>
      </c>
    </row>
    <row r="265" spans="1:4" hidden="1">
      <c r="A265">
        <f t="shared" si="4"/>
        <v>2</v>
      </c>
      <c r="B265" s="89">
        <v>20</v>
      </c>
      <c r="C265" s="90" t="s">
        <v>708</v>
      </c>
      <c r="D265" t="str">
        <f>INDEX('Funding Tables'!P:P,MATCH('Board Ventilation Strate-PY'!B265,'Funding Tables'!B:B,0))</f>
        <v>Halton District School Board</v>
      </c>
    </row>
    <row r="266" spans="1:4" hidden="1">
      <c r="A266">
        <f t="shared" si="4"/>
        <v>3</v>
      </c>
      <c r="B266" s="89">
        <v>20</v>
      </c>
      <c r="C266" s="90" t="s">
        <v>709</v>
      </c>
      <c r="D266" t="str">
        <f>INDEX('Funding Tables'!P:P,MATCH('Board Ventilation Strate-PY'!B266,'Funding Tables'!B:B,0))</f>
        <v>Halton District School Board</v>
      </c>
    </row>
    <row r="267" spans="1:4" ht="29" hidden="1">
      <c r="A267">
        <f t="shared" si="4"/>
        <v>4</v>
      </c>
      <c r="B267" s="89">
        <v>20</v>
      </c>
      <c r="C267" s="90" t="s">
        <v>710</v>
      </c>
      <c r="D267" t="str">
        <f>INDEX('Funding Tables'!P:P,MATCH('Board Ventilation Strate-PY'!B267,'Funding Tables'!B:B,0))</f>
        <v>Halton District School Board</v>
      </c>
    </row>
    <row r="268" spans="1:4" hidden="1">
      <c r="A268">
        <f t="shared" si="4"/>
        <v>1</v>
      </c>
      <c r="B268" s="89">
        <v>4</v>
      </c>
      <c r="C268" s="90" t="s">
        <v>711</v>
      </c>
      <c r="D268" t="str">
        <f>INDEX('Funding Tables'!P:P,MATCH('Board Ventilation Strate-PY'!B268,'Funding Tables'!B:B,0))</f>
        <v>Near North District School Board</v>
      </c>
    </row>
    <row r="269" spans="1:4" ht="29" hidden="1">
      <c r="A269">
        <f t="shared" si="4"/>
        <v>2</v>
      </c>
      <c r="B269" s="89">
        <v>4</v>
      </c>
      <c r="C269" s="90" t="s">
        <v>712</v>
      </c>
      <c r="D269" t="str">
        <f>INDEX('Funding Tables'!P:P,MATCH('Board Ventilation Strate-PY'!B269,'Funding Tables'!B:B,0))</f>
        <v>Near North District School Board</v>
      </c>
    </row>
    <row r="270" spans="1:4" ht="29" hidden="1">
      <c r="A270">
        <f t="shared" si="4"/>
        <v>3</v>
      </c>
      <c r="B270" s="89">
        <v>4</v>
      </c>
      <c r="C270" s="90" t="s">
        <v>713</v>
      </c>
      <c r="D270" t="str">
        <f>INDEX('Funding Tables'!P:P,MATCH('Board Ventilation Strate-PY'!B270,'Funding Tables'!B:B,0))</f>
        <v>Near North District School Board</v>
      </c>
    </row>
    <row r="271" spans="1:4" ht="29" hidden="1">
      <c r="A271">
        <f t="shared" si="4"/>
        <v>4</v>
      </c>
      <c r="B271" s="89">
        <v>4</v>
      </c>
      <c r="C271" s="90" t="s">
        <v>714</v>
      </c>
      <c r="D271" t="str">
        <f>INDEX('Funding Tables'!P:P,MATCH('Board Ventilation Strate-PY'!B271,'Funding Tables'!B:B,0))</f>
        <v>Near North District School Board</v>
      </c>
    </row>
    <row r="272" spans="1:4" hidden="1">
      <c r="A272">
        <f t="shared" si="4"/>
        <v>1</v>
      </c>
      <c r="B272" s="89" t="s">
        <v>21</v>
      </c>
      <c r="C272" s="90" t="s">
        <v>715</v>
      </c>
      <c r="D272" t="str">
        <f>INDEX('Funding Tables'!P:P,MATCH('Board Ventilation Strate-PY'!B272,'Funding Tables'!B:B,0))</f>
        <v>Superior-Greenstone District School Board</v>
      </c>
    </row>
    <row r="273" spans="1:4" hidden="1">
      <c r="A273">
        <f t="shared" si="4"/>
        <v>2</v>
      </c>
      <c r="B273" s="89" t="s">
        <v>21</v>
      </c>
      <c r="C273" s="90" t="s">
        <v>716</v>
      </c>
      <c r="D273" t="str">
        <f>INDEX('Funding Tables'!P:P,MATCH('Board Ventilation Strate-PY'!B273,'Funding Tables'!B:B,0))</f>
        <v>Superior-Greenstone District School Board</v>
      </c>
    </row>
    <row r="274" spans="1:4" ht="29" hidden="1">
      <c r="A274">
        <f t="shared" si="4"/>
        <v>3</v>
      </c>
      <c r="B274" s="89" t="s">
        <v>21</v>
      </c>
      <c r="C274" s="90" t="s">
        <v>717</v>
      </c>
      <c r="D274" t="str">
        <f>INDEX('Funding Tables'!P:P,MATCH('Board Ventilation Strate-PY'!B274,'Funding Tables'!B:B,0))</f>
        <v>Superior-Greenstone District School Board</v>
      </c>
    </row>
    <row r="275" spans="1:4" hidden="1">
      <c r="A275">
        <f t="shared" si="4"/>
        <v>4</v>
      </c>
      <c r="B275" s="89" t="s">
        <v>21</v>
      </c>
      <c r="C275" s="90" t="s">
        <v>718</v>
      </c>
      <c r="D275" t="str">
        <f>INDEX('Funding Tables'!P:P,MATCH('Board Ventilation Strate-PY'!B275,'Funding Tables'!B:B,0))</f>
        <v>Superior-Greenstone District School Board</v>
      </c>
    </row>
    <row r="276" spans="1:4" ht="29" hidden="1">
      <c r="A276">
        <f t="shared" si="4"/>
        <v>1</v>
      </c>
      <c r="B276" s="89">
        <v>62</v>
      </c>
      <c r="C276" s="90" t="s">
        <v>719</v>
      </c>
      <c r="D276" t="str">
        <f>INDEX('Funding Tables'!P:P,MATCH('Board Ventilation Strate-PY'!B276,'Funding Tables'!B:B,0))</f>
        <v>Conseil scolaire de district catholique des Aurores boréales</v>
      </c>
    </row>
    <row r="277" spans="1:4" ht="29" hidden="1">
      <c r="A277">
        <f t="shared" si="4"/>
        <v>2</v>
      </c>
      <c r="B277" s="89">
        <v>62</v>
      </c>
      <c r="C277" s="90" t="s">
        <v>720</v>
      </c>
      <c r="D277" t="str">
        <f>INDEX('Funding Tables'!P:P,MATCH('Board Ventilation Strate-PY'!B277,'Funding Tables'!B:B,0))</f>
        <v>Conseil scolaire de district catholique des Aurores boréales</v>
      </c>
    </row>
    <row r="278" spans="1:4" ht="29" hidden="1">
      <c r="A278">
        <f t="shared" si="4"/>
        <v>3</v>
      </c>
      <c r="B278" s="89">
        <v>62</v>
      </c>
      <c r="C278" s="90" t="s">
        <v>721</v>
      </c>
      <c r="D278" t="str">
        <f>INDEX('Funding Tables'!P:P,MATCH('Board Ventilation Strate-PY'!B278,'Funding Tables'!B:B,0))</f>
        <v>Conseil scolaire de district catholique des Aurores boréales</v>
      </c>
    </row>
    <row r="279" spans="1:4" ht="29" hidden="1">
      <c r="A279">
        <f t="shared" si="4"/>
        <v>4</v>
      </c>
      <c r="B279" s="89">
        <v>62</v>
      </c>
      <c r="C279" s="90" t="s">
        <v>722</v>
      </c>
      <c r="D279" t="str">
        <f>INDEX('Funding Tables'!P:P,MATCH('Board Ventilation Strate-PY'!B279,'Funding Tables'!B:B,0))</f>
        <v>Conseil scolaire de district catholique des Aurores boréales</v>
      </c>
    </row>
    <row r="280" spans="1:4" hidden="1">
      <c r="A280">
        <f t="shared" si="4"/>
        <v>1</v>
      </c>
      <c r="B280" s="89">
        <v>7</v>
      </c>
      <c r="C280" s="90" t="s">
        <v>723</v>
      </c>
      <c r="D280" t="str">
        <f>INDEX('Funding Tables'!P:P,MATCH('Board Ventilation Strate-PY'!B280,'Funding Tables'!B:B,0))</f>
        <v>Bluewater District School Board</v>
      </c>
    </row>
    <row r="281" spans="1:4" hidden="1">
      <c r="A281">
        <f t="shared" si="4"/>
        <v>2</v>
      </c>
      <c r="B281" s="89">
        <v>7</v>
      </c>
      <c r="C281" s="90" t="s">
        <v>724</v>
      </c>
      <c r="D281" t="str">
        <f>INDEX('Funding Tables'!P:P,MATCH('Board Ventilation Strate-PY'!B281,'Funding Tables'!B:B,0))</f>
        <v>Bluewater District School Board</v>
      </c>
    </row>
    <row r="282" spans="1:4" hidden="1">
      <c r="A282">
        <f t="shared" si="4"/>
        <v>3</v>
      </c>
      <c r="B282" s="89">
        <v>7</v>
      </c>
      <c r="C282" s="90" t="s">
        <v>725</v>
      </c>
      <c r="D282" t="str">
        <f>INDEX('Funding Tables'!P:P,MATCH('Board Ventilation Strate-PY'!B282,'Funding Tables'!B:B,0))</f>
        <v>Bluewater District School Board</v>
      </c>
    </row>
    <row r="283" spans="1:4" hidden="1">
      <c r="A283">
        <f t="shared" si="4"/>
        <v>4</v>
      </c>
      <c r="B283" s="89">
        <v>7</v>
      </c>
      <c r="C283" s="90" t="s">
        <v>726</v>
      </c>
      <c r="D283" t="str">
        <f>INDEX('Funding Tables'!P:P,MATCH('Board Ventilation Strate-PY'!B283,'Funding Tables'!B:B,0))</f>
        <v>Bluewater District School Board</v>
      </c>
    </row>
    <row r="284" spans="1:4" hidden="1">
      <c r="A284">
        <f t="shared" si="4"/>
        <v>1</v>
      </c>
      <c r="B284" s="89">
        <v>101</v>
      </c>
      <c r="C284" s="90" t="s">
        <v>727</v>
      </c>
      <c r="D284" t="str">
        <f>INDEX('Funding Tables'!P:P,MATCH('Board Ventilation Strate-PY'!B284,'Funding Tables'!B:B,0))</f>
        <v>Moose Factory Island District School Area Board</v>
      </c>
    </row>
    <row r="285" spans="1:4" hidden="1">
      <c r="A285">
        <f t="shared" si="4"/>
        <v>2</v>
      </c>
      <c r="B285" s="89">
        <v>101</v>
      </c>
      <c r="C285" s="90" t="s">
        <v>728</v>
      </c>
      <c r="D285" t="str">
        <f>INDEX('Funding Tables'!P:P,MATCH('Board Ventilation Strate-PY'!B285,'Funding Tables'!B:B,0))</f>
        <v>Moose Factory Island District School Area Board</v>
      </c>
    </row>
    <row r="286" spans="1:4" hidden="1">
      <c r="A286">
        <f t="shared" si="4"/>
        <v>3</v>
      </c>
      <c r="B286" s="89">
        <v>101</v>
      </c>
      <c r="C286" s="90" t="s">
        <v>729</v>
      </c>
      <c r="D286" t="str">
        <f>INDEX('Funding Tables'!P:P,MATCH('Board Ventilation Strate-PY'!B286,'Funding Tables'!B:B,0))</f>
        <v>Moose Factory Island District School Area Board</v>
      </c>
    </row>
    <row r="287" spans="1:4" hidden="1">
      <c r="A287">
        <f t="shared" si="4"/>
        <v>4</v>
      </c>
      <c r="B287" s="89">
        <v>101</v>
      </c>
      <c r="C287" s="90" t="s">
        <v>730</v>
      </c>
      <c r="D287" t="str">
        <f>INDEX('Funding Tables'!P:P,MATCH('Board Ventilation Strate-PY'!B287,'Funding Tables'!B:B,0))</f>
        <v>Moose Factory Island District School Area Board</v>
      </c>
    </row>
  </sheetData>
  <autoFilter ref="B1:C287" xr:uid="{BBF0FA35-BA59-40A4-AEDA-1648C164B404}">
    <filterColumn colId="0">
      <filters>
        <filter val="13"/>
      </filters>
    </filterColumn>
  </autoFilter>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2.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40d4fbf-d14b-4b79-8db4-8c77ece2ea1d"/>
    <ds:schemaRef ds:uri="http://www.w3.org/XML/1998/namespace"/>
    <ds:schemaRef ds:uri="http://purl.org/dc/dcmitype/"/>
  </ds:schemaRefs>
</ds:datastoreItem>
</file>

<file path=customXml/itemProps3.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 Board Ventilation Strategy</vt:lpstr>
      <vt:lpstr>2. Board Level Investments</vt:lpstr>
      <vt:lpstr>3. School Dashboard</vt:lpstr>
      <vt:lpstr>4. Board Level Worksheet</vt:lpstr>
      <vt:lpstr>5. School Level Worksheet</vt:lpstr>
      <vt:lpstr>Vent Project Details</vt:lpstr>
      <vt:lpstr>HEPA Count by ID</vt:lpstr>
      <vt:lpstr>Portable Count by ID</vt:lpstr>
      <vt:lpstr>Board Ventilation Strate-PY</vt:lpstr>
      <vt:lpstr>Funding Tables</vt:lpstr>
      <vt:lpstr>'3. School Dashboard'!Print_Area</vt:lpstr>
      <vt:lpstr>School_Name</vt:lpstr>
      <vt:lpstr>Ventilation</vt:lpstr>
    </vt:vector>
  </TitlesOfParts>
  <Company>Ontario 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creator>Okwelum, Edson (EDU)</dc:creator>
  <cp:lastModifiedBy>JENNIFER WALTERHOUSE</cp:lastModifiedBy>
  <cp:lastPrinted>2021-08-06T12:59:32Z</cp:lastPrinted>
  <dcterms:created xsi:type="dcterms:W3CDTF">2021-08-03T14:52:18Z</dcterms:created>
  <dcterms:modified xsi:type="dcterms:W3CDTF">2026-06-18T19:20:51Z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